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10046MGH\Desktop\R6年末調整\"/>
    </mc:Choice>
  </mc:AlternateContent>
  <xr:revisionPtr revIDLastSave="0" documentId="13_ncr:1_{2BAFE650-D540-465C-B189-BF42B1FC35DB}" xr6:coauthVersionLast="47" xr6:coauthVersionMax="47" xr10:uidLastSave="{00000000-0000-0000-0000-000000000000}"/>
  <bookViews>
    <workbookView xWindow="-120" yWindow="-120" windowWidth="29040" windowHeight="15720" xr2:uid="{00000000-000D-0000-FFFF-FFFF00000000}"/>
  </bookViews>
  <sheets>
    <sheet name="様式" sheetId="1" r:id="rId1"/>
    <sheet name="記載例" sheetId="13" r:id="rId2"/>
    <sheet name="職員所属一覧" sheetId="11" state="hidden" r:id="rId3"/>
    <sheet name="選択肢" sheetId="6" state="hidden" r:id="rId4"/>
    <sheet name="簡易計算式シート" sheetId="3" state="hidden" r:id="rId5"/>
  </sheets>
  <definedNames>
    <definedName name="_xlnm.Print_Area" localSheetId="1">記載例!$A$2:$BK$139</definedName>
    <definedName name="_xlnm.Print_Area" localSheetId="0">様式!$A$2:$BK$139</definedName>
    <definedName name="通勤台帳" localSheetId="1">#REF!</definedName>
    <definedName name="通勤台帳">#REF!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9" i="1" l="1"/>
  <c r="BA9" i="13" l="1"/>
  <c r="N45" i="13"/>
  <c r="AK45" i="13"/>
  <c r="BL33" i="13"/>
  <c r="Y29" i="13"/>
  <c r="H14" i="3" l="1"/>
  <c r="F14" i="3"/>
  <c r="G14" i="3" s="1"/>
  <c r="BA9" i="1" l="1"/>
  <c r="BL33" i="1" l="1"/>
  <c r="BL63" i="1" l="1"/>
  <c r="P31" i="3" l="1"/>
  <c r="N31" i="3"/>
  <c r="L31" i="3"/>
  <c r="K31" i="3"/>
  <c r="K32" i="3" l="1"/>
  <c r="K37" i="3" s="1"/>
  <c r="H4" i="3" l="1"/>
  <c r="Q14" i="3" l="1"/>
  <c r="Q13" i="3"/>
  <c r="Q12" i="3"/>
  <c r="Q11" i="3"/>
  <c r="Q10" i="3"/>
  <c r="Q9" i="3"/>
  <c r="Q8" i="3"/>
  <c r="Q7" i="3"/>
  <c r="Q6" i="3"/>
  <c r="Q5" i="3"/>
  <c r="Q4" i="3"/>
  <c r="F5" i="3"/>
  <c r="M6" i="3"/>
  <c r="N6" i="3" s="1"/>
  <c r="M12" i="3"/>
  <c r="M11" i="3"/>
  <c r="M10" i="3"/>
  <c r="M9" i="3"/>
  <c r="M8" i="3"/>
  <c r="N8" i="3" s="1"/>
  <c r="M7" i="3"/>
  <c r="N7" i="3" s="1"/>
  <c r="D6" i="3"/>
  <c r="E18" i="3" l="1"/>
  <c r="F13" i="3" l="1"/>
  <c r="G13" i="3" s="1"/>
  <c r="F4" i="3"/>
  <c r="G4" i="3" s="1"/>
  <c r="E6" i="3"/>
  <c r="F6" i="3" s="1"/>
  <c r="G6" i="3" s="1"/>
  <c r="O5" i="3"/>
  <c r="P5" i="3" s="1"/>
  <c r="G5" i="3"/>
  <c r="N18" i="3" l="1"/>
  <c r="O14" i="3"/>
  <c r="P14" i="3" s="1"/>
  <c r="R14" i="3" s="1"/>
  <c r="O13" i="3"/>
  <c r="P13" i="3" s="1"/>
  <c r="O4" i="3"/>
  <c r="P4" i="3" s="1"/>
  <c r="R4" i="3" s="1"/>
  <c r="N12" i="3"/>
  <c r="N11" i="3"/>
  <c r="O11" i="3" s="1"/>
  <c r="N10" i="3"/>
  <c r="N9" i="3"/>
  <c r="O8" i="3"/>
  <c r="O6" i="3"/>
  <c r="P6" i="3" s="1"/>
  <c r="R13" i="3"/>
  <c r="R9" i="3"/>
  <c r="R8" i="3"/>
  <c r="R7" i="3"/>
  <c r="R6" i="3"/>
  <c r="D11" i="3"/>
  <c r="E11" i="3" s="1"/>
  <c r="F11" i="3" s="1"/>
  <c r="G11" i="3" s="1"/>
  <c r="D12" i="3"/>
  <c r="E12" i="3" s="1"/>
  <c r="F12" i="3" s="1"/>
  <c r="G12" i="3" s="1"/>
  <c r="D10" i="3"/>
  <c r="E10" i="3" s="1"/>
  <c r="F10" i="3" s="1"/>
  <c r="G10" i="3" s="1"/>
  <c r="D9" i="3"/>
  <c r="E9" i="3" s="1"/>
  <c r="F9" i="3" s="1"/>
  <c r="G9" i="3" s="1"/>
  <c r="D8" i="3"/>
  <c r="E8" i="3" s="1"/>
  <c r="F8" i="3" s="1"/>
  <c r="G8" i="3" s="1"/>
  <c r="D7" i="3"/>
  <c r="E7" i="3" s="1"/>
  <c r="F7" i="3" s="1"/>
  <c r="G7" i="3" s="1"/>
  <c r="R5" i="3" l="1"/>
  <c r="O12" i="3"/>
  <c r="P12" i="3" s="1"/>
  <c r="O7" i="3"/>
  <c r="P7" i="3" s="1"/>
  <c r="O9" i="3"/>
  <c r="P9" i="3" s="1"/>
  <c r="P8" i="3"/>
  <c r="O10" i="3"/>
  <c r="P10" i="3" s="1"/>
  <c r="R10" i="3" s="1"/>
  <c r="P11" i="3"/>
  <c r="R11" i="3" s="1"/>
  <c r="H12" i="3"/>
  <c r="H13" i="3"/>
  <c r="I13" i="3" s="1"/>
  <c r="H6" i="3"/>
  <c r="H5" i="3"/>
  <c r="H7" i="3"/>
  <c r="I7" i="3" s="1"/>
  <c r="H8" i="3"/>
  <c r="I8" i="3" s="1"/>
  <c r="H9" i="3"/>
  <c r="H10" i="3"/>
  <c r="H11" i="3"/>
  <c r="I5" i="3" l="1"/>
  <c r="I12" i="3"/>
  <c r="R12" i="3"/>
  <c r="R15" i="3" s="1"/>
  <c r="I4" i="3"/>
  <c r="I11" i="3"/>
  <c r="I9" i="3"/>
  <c r="I6" i="3"/>
  <c r="I10" i="3"/>
  <c r="I14" i="3"/>
  <c r="M28" i="3" l="1"/>
  <c r="M22" i="3"/>
  <c r="M21" i="3"/>
  <c r="M26" i="3"/>
  <c r="M20" i="3"/>
  <c r="M25" i="3"/>
  <c r="M19" i="3"/>
  <c r="N19" i="3" s="1"/>
  <c r="M24" i="3"/>
  <c r="M23" i="3"/>
  <c r="M27" i="3"/>
  <c r="O23" i="3"/>
  <c r="O21" i="3"/>
  <c r="O20" i="3"/>
  <c r="O28" i="3"/>
  <c r="O18" i="3"/>
  <c r="P18" i="3" s="1"/>
  <c r="O27" i="3"/>
  <c r="O24" i="3"/>
  <c r="O19" i="3"/>
  <c r="O22" i="3"/>
  <c r="I15" i="3"/>
  <c r="O26" i="3"/>
  <c r="O25" i="3"/>
  <c r="F19" i="3" l="1"/>
  <c r="F18" i="3"/>
  <c r="G18" i="3" s="1"/>
  <c r="P19" i="3"/>
  <c r="D25" i="3"/>
  <c r="E25" i="3" s="1"/>
  <c r="D26" i="3"/>
  <c r="E26" i="3" s="1"/>
  <c r="P23" i="3"/>
  <c r="P20" i="3"/>
  <c r="P22" i="3"/>
  <c r="D27" i="3"/>
  <c r="E27" i="3" s="1"/>
  <c r="D28" i="3"/>
  <c r="E28" i="3" s="1"/>
  <c r="D24" i="3"/>
  <c r="E24" i="3" s="1"/>
  <c r="D23" i="3"/>
  <c r="E23" i="3" s="1"/>
  <c r="D21" i="3"/>
  <c r="E21" i="3" s="1"/>
  <c r="D22" i="3"/>
  <c r="E22" i="3" s="1"/>
  <c r="D20" i="3"/>
  <c r="E20" i="3" s="1"/>
  <c r="F20" i="3"/>
  <c r="D19" i="3"/>
  <c r="E19" i="3" s="1"/>
  <c r="F24" i="3"/>
  <c r="G24" i="3" s="1"/>
  <c r="F25" i="3"/>
  <c r="F26" i="3"/>
  <c r="F21" i="3"/>
  <c r="G21" i="3" s="1"/>
  <c r="F27" i="3"/>
  <c r="F22" i="3"/>
  <c r="G22" i="3" s="1"/>
  <c r="F28" i="3"/>
  <c r="F23" i="3"/>
  <c r="G23" i="3" l="1"/>
  <c r="G20" i="3"/>
  <c r="G27" i="3"/>
  <c r="G28" i="3"/>
  <c r="G25" i="3"/>
  <c r="G19" i="3"/>
  <c r="G26" i="3"/>
  <c r="N28" i="3"/>
  <c r="P28" i="3" s="1"/>
  <c r="G29" i="3" l="1"/>
  <c r="N26" i="3"/>
  <c r="N27" i="3"/>
  <c r="P27" i="3" s="1"/>
  <c r="N24" i="3"/>
  <c r="P24" i="3" s="1"/>
  <c r="N25" i="3"/>
  <c r="P25" i="3" s="1"/>
  <c r="N22" i="3"/>
  <c r="N23" i="3"/>
  <c r="N20" i="3"/>
  <c r="N21" i="3"/>
  <c r="P21" i="3" s="1"/>
  <c r="N34" i="1" l="1"/>
  <c r="N45" i="1" s="1"/>
  <c r="B30" i="3" s="1"/>
  <c r="P26" i="3"/>
  <c r="P29" i="3" s="1"/>
  <c r="AK34" i="1" l="1"/>
  <c r="AK45" i="1" s="1"/>
  <c r="G33" i="3"/>
  <c r="E52" i="13" s="1"/>
  <c r="G35" i="3"/>
  <c r="E54" i="13" s="1"/>
  <c r="G34" i="3"/>
  <c r="E53" i="13" s="1"/>
  <c r="W7" i="3"/>
  <c r="E54" i="1" l="1"/>
  <c r="E53" i="1"/>
  <c r="K39" i="3"/>
  <c r="J17" i="6"/>
  <c r="L11" i="6" s="1"/>
  <c r="W12" i="3"/>
  <c r="W11" i="3"/>
  <c r="W9" i="3"/>
  <c r="W10" i="3"/>
  <c r="AE33" i="3"/>
  <c r="AE31" i="3"/>
  <c r="AE32" i="3"/>
  <c r="AE30" i="3"/>
  <c r="AE28" i="3"/>
  <c r="AE29" i="3"/>
  <c r="AE26" i="3"/>
  <c r="AE27" i="3"/>
  <c r="AE25" i="3"/>
  <c r="AE23" i="3"/>
  <c r="AE24" i="3"/>
  <c r="AE21" i="3"/>
  <c r="AE20" i="3"/>
  <c r="AE22" i="3"/>
  <c r="AE18" i="3"/>
  <c r="AE19" i="3"/>
  <c r="AE17" i="3"/>
  <c r="AE16" i="3"/>
  <c r="AE15" i="3"/>
  <c r="AE14" i="3"/>
  <c r="AE13" i="3"/>
  <c r="AE12" i="3"/>
  <c r="AE11" i="3"/>
  <c r="AE10" i="3"/>
  <c r="AE9" i="3"/>
  <c r="AE8" i="3"/>
  <c r="AE7" i="3"/>
  <c r="G32" i="3"/>
  <c r="E51" i="13" s="1"/>
  <c r="G31" i="3"/>
  <c r="W8" i="3"/>
  <c r="G36" i="3"/>
  <c r="E55" i="13" s="1"/>
  <c r="G37" i="3"/>
  <c r="E56" i="13" s="1"/>
  <c r="E50" i="1" l="1"/>
  <c r="L12" i="6"/>
  <c r="AF17" i="3"/>
  <c r="AG17" i="3" s="1"/>
  <c r="AH17" i="3" s="1"/>
  <c r="AF33" i="3"/>
  <c r="AG33" i="3" s="1"/>
  <c r="AH33" i="3" s="1"/>
  <c r="AF28" i="3"/>
  <c r="AG28" i="3" s="1"/>
  <c r="AH28" i="3" s="1"/>
  <c r="AF22" i="3"/>
  <c r="AG22" i="3" s="1"/>
  <c r="AH22" i="3" s="1"/>
  <c r="AF14" i="3"/>
  <c r="AG14" i="3" s="1"/>
  <c r="AH14" i="3" s="1"/>
  <c r="N40" i="3"/>
  <c r="AF27" i="3"/>
  <c r="AG27" i="3" s="1"/>
  <c r="AH27" i="3" s="1"/>
  <c r="AF32" i="3"/>
  <c r="AG32" i="3" s="1"/>
  <c r="AH32" i="3" s="1"/>
  <c r="AF21" i="3"/>
  <c r="AG21" i="3" s="1"/>
  <c r="AH21" i="3" s="1"/>
  <c r="AF8" i="3"/>
  <c r="AG8" i="3" s="1"/>
  <c r="AH8" i="3" s="1"/>
  <c r="AF7" i="3"/>
  <c r="AG7" i="3" s="1"/>
  <c r="AH7" i="3" s="1"/>
  <c r="AF26" i="3"/>
  <c r="AG26" i="3" s="1"/>
  <c r="AH26" i="3" s="1"/>
  <c r="AF24" i="3"/>
  <c r="AG24" i="3" s="1"/>
  <c r="AH24" i="3" s="1"/>
  <c r="AF20" i="3"/>
  <c r="AG20" i="3" s="1"/>
  <c r="AH20" i="3" s="1"/>
  <c r="AF13" i="3"/>
  <c r="AG13" i="3" s="1"/>
  <c r="AH13" i="3" s="1"/>
  <c r="N41" i="3"/>
  <c r="O41" i="3" s="1"/>
  <c r="AF31" i="3"/>
  <c r="AG31" i="3" s="1"/>
  <c r="AH31" i="3" s="1"/>
  <c r="AF18" i="3"/>
  <c r="AG18" i="3" s="1"/>
  <c r="AH18" i="3" s="1"/>
  <c r="AF19" i="3"/>
  <c r="AG19" i="3" s="1"/>
  <c r="AH19" i="3" s="1"/>
  <c r="AF12" i="3"/>
  <c r="AG12" i="3" s="1"/>
  <c r="AH12" i="3" s="1"/>
  <c r="AF25" i="3"/>
  <c r="AG25" i="3" s="1"/>
  <c r="AH25" i="3" s="1"/>
  <c r="AF30" i="3"/>
  <c r="AG30" i="3" s="1"/>
  <c r="AH30" i="3" s="1"/>
  <c r="AF23" i="3"/>
  <c r="AG23" i="3" s="1"/>
  <c r="AH23" i="3" s="1"/>
  <c r="AF15" i="3"/>
  <c r="AG15" i="3" s="1"/>
  <c r="AH15" i="3" s="1"/>
  <c r="AF11" i="3"/>
  <c r="AG11" i="3" s="1"/>
  <c r="AH11" i="3" s="1"/>
  <c r="AF16" i="3"/>
  <c r="AG16" i="3" s="1"/>
  <c r="AH16" i="3" s="1"/>
  <c r="AF29" i="3"/>
  <c r="AG29" i="3" s="1"/>
  <c r="AH29" i="3" s="1"/>
  <c r="AF9" i="3"/>
  <c r="AG9" i="3" s="1"/>
  <c r="AH9" i="3" s="1"/>
  <c r="AF10" i="3"/>
  <c r="AG10" i="3" s="1"/>
  <c r="AH10" i="3" s="1"/>
  <c r="N42" i="3"/>
  <c r="O42" i="3" s="1"/>
  <c r="AS38" i="13" s="1"/>
  <c r="L7" i="6"/>
  <c r="L6" i="6"/>
  <c r="L8" i="6"/>
  <c r="L9" i="6"/>
  <c r="L13" i="6"/>
  <c r="L10" i="6"/>
  <c r="N43" i="3"/>
  <c r="O43" i="3" s="1"/>
  <c r="AS41" i="13" s="1"/>
  <c r="E55" i="1"/>
  <c r="E52" i="1"/>
  <c r="E51" i="1"/>
  <c r="E56" i="1"/>
  <c r="Q55" i="1" l="1"/>
  <c r="Q51" i="1"/>
  <c r="C40" i="3" s="1"/>
  <c r="AS41" i="1"/>
  <c r="W15" i="3"/>
  <c r="BD54" i="13" s="1"/>
  <c r="V15" i="3"/>
  <c r="X9" i="3"/>
  <c r="Y9" i="3" s="1"/>
  <c r="Z9" i="3" s="1"/>
  <c r="O40" i="3"/>
  <c r="AS32" i="13" s="1"/>
  <c r="X11" i="3"/>
  <c r="Y11" i="3" s="1"/>
  <c r="Z11" i="3" s="1"/>
  <c r="X7" i="3"/>
  <c r="Y7" i="3" s="1"/>
  <c r="Z7" i="3" s="1"/>
  <c r="X10" i="3"/>
  <c r="Y10" i="3" s="1"/>
  <c r="Z10" i="3" s="1"/>
  <c r="X8" i="3"/>
  <c r="Y8" i="3" s="1"/>
  <c r="Z8" i="3" s="1"/>
  <c r="X12" i="3"/>
  <c r="Y12" i="3" s="1"/>
  <c r="Z12" i="3" s="1"/>
  <c r="J15" i="6"/>
  <c r="K15" i="6" s="1"/>
  <c r="AS35" i="1"/>
  <c r="AS38" i="1"/>
  <c r="D40" i="3" l="1"/>
  <c r="Q59" i="1"/>
  <c r="BD54" i="1"/>
  <c r="W14" i="3"/>
  <c r="V14" i="3"/>
  <c r="AS32" i="1"/>
  <c r="AT44" i="1" s="1"/>
  <c r="J16" i="6" l="1"/>
  <c r="M15" i="6" s="1"/>
  <c r="C41" i="3"/>
  <c r="D41" i="3" s="1"/>
  <c r="BD51" i="1"/>
  <c r="BD5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常本 千尋</author>
  </authors>
  <commentList>
    <comment ref="V15" authorId="0" shapeId="0" xr:uid="{00000000-0006-0000-0400-000001000000}">
      <text>
        <r>
          <rPr>
            <b/>
            <sz val="9"/>
            <color indexed="81"/>
            <rFont val="MS P ゴシック"/>
            <family val="3"/>
            <charset val="128"/>
          </rPr>
          <t>MATCH</t>
        </r>
        <r>
          <rPr>
            <sz val="9"/>
            <color indexed="81"/>
            <rFont val="MS P ゴシック"/>
            <family val="3"/>
            <charset val="128"/>
          </rPr>
          <t xml:space="preserve">
</t>
        </r>
      </text>
    </comment>
    <comment ref="W15" authorId="0" shapeId="0" xr:uid="{00000000-0006-0000-0400-000002000000}">
      <text>
        <r>
          <rPr>
            <b/>
            <sz val="9"/>
            <color indexed="81"/>
            <rFont val="MS P ゴシック"/>
            <family val="3"/>
            <charset val="128"/>
          </rPr>
          <t>MATCHとINDEX</t>
        </r>
      </text>
    </comment>
  </commentList>
</comments>
</file>

<file path=xl/sharedStrings.xml><?xml version="1.0" encoding="utf-8"?>
<sst xmlns="http://schemas.openxmlformats.org/spreadsheetml/2006/main" count="849" uniqueCount="459">
  <si>
    <t>非居住者で
ある配偶者</t>
    <rPh sb="0" eb="1">
      <t>ヒ</t>
    </rPh>
    <rPh sb="1" eb="4">
      <t>キョジュウシャ</t>
    </rPh>
    <rPh sb="8" eb="11">
      <t>ハイグウシャ</t>
    </rPh>
    <phoneticPr fontId="3"/>
  </si>
  <si>
    <t>生 計 を 一
にする事実</t>
    <rPh sb="0" eb="1">
      <t>セイ</t>
    </rPh>
    <rPh sb="2" eb="3">
      <t>ケイ</t>
    </rPh>
    <rPh sb="6" eb="7">
      <t>イチ</t>
    </rPh>
    <rPh sb="11" eb="13">
      <t>ジジツ</t>
    </rPh>
    <phoneticPr fontId="3"/>
  </si>
  <si>
    <t>所轄税務署長</t>
    <phoneticPr fontId="3"/>
  </si>
  <si>
    <t>給与の支払者の
名称（氏名）</t>
    <rPh sb="0" eb="1">
      <t>キュウ</t>
    </rPh>
    <rPh sb="1" eb="2">
      <t>クミ</t>
    </rPh>
    <rPh sb="3" eb="4">
      <t>シ</t>
    </rPh>
    <rPh sb="4" eb="5">
      <t>バライ</t>
    </rPh>
    <rPh sb="5" eb="6">
      <t>シャ</t>
    </rPh>
    <phoneticPr fontId="3"/>
  </si>
  <si>
    <t>（ フ リ ガ ナ ）
あなたの氏名</t>
    <phoneticPr fontId="3"/>
  </si>
  <si>
    <t>給与の支払者の
法人番号</t>
    <rPh sb="0" eb="1">
      <t>キュウ</t>
    </rPh>
    <rPh sb="1" eb="2">
      <t>クミ</t>
    </rPh>
    <rPh sb="3" eb="4">
      <t>シ</t>
    </rPh>
    <rPh sb="4" eb="5">
      <t>バライ</t>
    </rPh>
    <rPh sb="5" eb="6">
      <t>シャ</t>
    </rPh>
    <rPh sb="8" eb="9">
      <t>ホウ</t>
    </rPh>
    <rPh sb="9" eb="10">
      <t>ヒト</t>
    </rPh>
    <rPh sb="10" eb="11">
      <t>バン</t>
    </rPh>
    <rPh sb="11" eb="12">
      <t>ゴウ</t>
    </rPh>
    <phoneticPr fontId="3"/>
  </si>
  <si>
    <t>あなたの住所
又 は  居  所</t>
    <rPh sb="4" eb="6">
      <t>ジュウショ</t>
    </rPh>
    <rPh sb="7" eb="8">
      <t>マタ</t>
    </rPh>
    <rPh sb="12" eb="13">
      <t>イ</t>
    </rPh>
    <rPh sb="15" eb="16">
      <t>ショ</t>
    </rPh>
    <phoneticPr fontId="3"/>
  </si>
  <si>
    <t>税務署長</t>
    <phoneticPr fontId="3"/>
  </si>
  <si>
    <t>給与の支払者の
所在地（住所）</t>
    <phoneticPr fontId="3"/>
  </si>
  <si>
    <t>尾道</t>
    <rPh sb="0" eb="2">
      <t>オノミチ</t>
    </rPh>
    <phoneticPr fontId="2"/>
  </si>
  <si>
    <t>〇「控除額の計算」の表の「区分Ⅰ」欄については、「基礎控除申告書」の「区分Ⅰ」欄を参照してください。</t>
    <phoneticPr fontId="2"/>
  </si>
  <si>
    <t>～記載に当たってのご注意～</t>
    <rPh sb="1" eb="3">
      <t>キサイ</t>
    </rPh>
    <rPh sb="4" eb="5">
      <t>ア</t>
    </rPh>
    <rPh sb="10" eb="12">
      <t>チュウイ</t>
    </rPh>
    <phoneticPr fontId="2"/>
  </si>
  <si>
    <t xml:space="preserve">
</t>
    <phoneticPr fontId="2"/>
  </si>
  <si>
    <t>◎　「所得金額調整控除申告書」については、年末調整において所得金額調整控除の適用を受け</t>
    <phoneticPr fontId="2"/>
  </si>
  <si>
    <t>　○　あなたの本年中の合計所得金額の見積額の計算</t>
    <phoneticPr fontId="2"/>
  </si>
  <si>
    <t>所得の種類</t>
    <rPh sb="0" eb="2">
      <t>ショトク</t>
    </rPh>
    <rPh sb="3" eb="5">
      <t>シュルイ</t>
    </rPh>
    <phoneticPr fontId="2"/>
  </si>
  <si>
    <t>収入金額</t>
    <rPh sb="0" eb="2">
      <t>シュウニュウ</t>
    </rPh>
    <rPh sb="2" eb="4">
      <t>キンガク</t>
    </rPh>
    <phoneticPr fontId="2"/>
  </si>
  <si>
    <t>所得金額</t>
    <rPh sb="0" eb="2">
      <t>ショトク</t>
    </rPh>
    <rPh sb="2" eb="4">
      <t>キンガク</t>
    </rPh>
    <phoneticPr fontId="2"/>
  </si>
  <si>
    <t>給与所得</t>
    <rPh sb="0" eb="2">
      <t>キュウヨ</t>
    </rPh>
    <rPh sb="2" eb="4">
      <t>ショトク</t>
    </rPh>
    <phoneticPr fontId="2"/>
  </si>
  <si>
    <t>（裏面「4（1）」を参照）</t>
    <rPh sb="1" eb="3">
      <t>リメン</t>
    </rPh>
    <rPh sb="10" eb="12">
      <t>サンショウ</t>
    </rPh>
    <phoneticPr fontId="2"/>
  </si>
  <si>
    <t>円</t>
    <rPh sb="0" eb="1">
      <t>エン</t>
    </rPh>
    <phoneticPr fontId="2"/>
  </si>
  <si>
    <t>給与所得以外の所得の合計額</t>
    <rPh sb="0" eb="2">
      <t>キュウヨ</t>
    </rPh>
    <rPh sb="2" eb="4">
      <t>ショトク</t>
    </rPh>
    <rPh sb="4" eb="6">
      <t>イガイ</t>
    </rPh>
    <rPh sb="7" eb="9">
      <t>ショトク</t>
    </rPh>
    <rPh sb="10" eb="12">
      <t>ゴウケイ</t>
    </rPh>
    <rPh sb="12" eb="13">
      <t>ガク</t>
    </rPh>
    <phoneticPr fontId="2"/>
  </si>
  <si>
    <t>（裏面「4（2）」を参照）</t>
    <rPh sb="1" eb="3">
      <t>リメン</t>
    </rPh>
    <rPh sb="10" eb="12">
      <t>サンショウ</t>
    </rPh>
    <phoneticPr fontId="2"/>
  </si>
  <si>
    <t>あなたの本年中の合計所得金額の見積額
（(1)と(2)の合計額）</t>
    <phoneticPr fontId="2"/>
  </si>
  <si>
    <t>配偶者の本年中の合計所得金額の見積額
（(1)と(2)の合計額）</t>
    <phoneticPr fontId="2"/>
  </si>
  <si>
    <t>判定</t>
    <rPh sb="0" eb="2">
      <t>ハンテイ</t>
    </rPh>
    <phoneticPr fontId="2"/>
  </si>
  <si>
    <t>《老人控除対象配偶者に該当》</t>
    <phoneticPr fontId="2"/>
  </si>
  <si>
    <t>□</t>
    <phoneticPr fontId="2"/>
  </si>
  <si>
    <t>48万円以下かつ年齢70歳未満</t>
    <phoneticPr fontId="2"/>
  </si>
  <si>
    <t>48万円超95万円以下</t>
    <phoneticPr fontId="2"/>
  </si>
  <si>
    <t>95万円超133万円以下</t>
    <phoneticPr fontId="2"/>
  </si>
  <si>
    <t>区分Ⅱ</t>
    <rPh sb="0" eb="2">
      <t>クブン</t>
    </rPh>
    <phoneticPr fontId="2"/>
  </si>
  <si>
    <t>（③）</t>
    <phoneticPr fontId="2"/>
  </si>
  <si>
    <t>配偶者控除</t>
    <rPh sb="0" eb="3">
      <t>ハイグウシャ</t>
    </rPh>
    <rPh sb="3" eb="5">
      <t>コウジョ</t>
    </rPh>
    <phoneticPr fontId="2"/>
  </si>
  <si>
    <t>配偶者特別控除</t>
    <rPh sb="0" eb="3">
      <t>ハイグウシャ</t>
    </rPh>
    <rPh sb="3" eb="5">
      <t>トクベツ</t>
    </rPh>
    <rPh sb="5" eb="7">
      <t>コウジョ</t>
    </rPh>
    <phoneticPr fontId="2"/>
  </si>
  <si>
    <t>区　分　Ⅱ</t>
    <phoneticPr fontId="2"/>
  </si>
  <si>
    <t>①</t>
    <phoneticPr fontId="2"/>
  </si>
  <si>
    <t>②</t>
    <phoneticPr fontId="2"/>
  </si>
  <si>
    <t>③</t>
    <phoneticPr fontId="2"/>
  </si>
  <si>
    <t>区分Ⅰ</t>
    <rPh sb="0" eb="2">
      <t>クブン</t>
    </rPh>
    <phoneticPr fontId="2"/>
  </si>
  <si>
    <t>48万円</t>
    <rPh sb="2" eb="4">
      <t>マンエン</t>
    </rPh>
    <phoneticPr fontId="2"/>
  </si>
  <si>
    <t>Ａ</t>
    <phoneticPr fontId="2"/>
  </si>
  <si>
    <t>Ｂ</t>
    <phoneticPr fontId="2"/>
  </si>
  <si>
    <t>32万円</t>
    <rPh sb="2" eb="4">
      <t>マンエン</t>
    </rPh>
    <phoneticPr fontId="2"/>
  </si>
  <si>
    <t>Ｃ</t>
    <phoneticPr fontId="2"/>
  </si>
  <si>
    <t>16万円</t>
    <rPh sb="2" eb="4">
      <t>マンエン</t>
    </rPh>
    <phoneticPr fontId="2"/>
  </si>
  <si>
    <t>摘要</t>
    <rPh sb="0" eb="2">
      <t>テキヨウ</t>
    </rPh>
    <phoneticPr fontId="2"/>
  </si>
  <si>
    <t>38万円</t>
    <rPh sb="2" eb="4">
      <t>マンエン</t>
    </rPh>
    <phoneticPr fontId="2"/>
  </si>
  <si>
    <t>26万円</t>
    <rPh sb="2" eb="4">
      <t>マンエン</t>
    </rPh>
    <phoneticPr fontId="2"/>
  </si>
  <si>
    <t>13万円</t>
    <rPh sb="2" eb="4">
      <t>マンエン</t>
    </rPh>
    <phoneticPr fontId="2"/>
  </si>
  <si>
    <t>④（上記「配偶者の本年中の合計所得金額の見積額（(1)と(2)の合計額）」（＊印の金額））</t>
    <phoneticPr fontId="2"/>
  </si>
  <si>
    <t>95万円超
100万円以下</t>
    <phoneticPr fontId="2"/>
  </si>
  <si>
    <t>100万円超
105万円以下</t>
    <phoneticPr fontId="2"/>
  </si>
  <si>
    <t>105万円超
110万円以下</t>
    <phoneticPr fontId="2"/>
  </si>
  <si>
    <t>110万円超
115万円以下</t>
    <phoneticPr fontId="2"/>
  </si>
  <si>
    <t>115万円超
120万円以下</t>
    <phoneticPr fontId="2"/>
  </si>
  <si>
    <t>120万円超
125万円以下</t>
    <phoneticPr fontId="2"/>
  </si>
  <si>
    <t>125万円超
130万円以下</t>
    <phoneticPr fontId="2"/>
  </si>
  <si>
    <t>130万円超
133万円以下</t>
    <phoneticPr fontId="2"/>
  </si>
  <si>
    <t>配偶者控除の額</t>
    <rPh sb="0" eb="5">
      <t>ハイグウシャコウジョ</t>
    </rPh>
    <rPh sb="6" eb="7">
      <t>ガク</t>
    </rPh>
    <phoneticPr fontId="2"/>
  </si>
  <si>
    <t>あなたと配偶者の住所又は居所が
異なる場合の配偶者の住所又は居所</t>
    <phoneticPr fontId="2"/>
  </si>
  <si>
    <t>基礎控除の額</t>
    <rPh sb="0" eb="2">
      <t>キソ</t>
    </rPh>
    <rPh sb="2" eb="4">
      <t>コウジョ</t>
    </rPh>
    <rPh sb="5" eb="6">
      <t>ガク</t>
    </rPh>
    <phoneticPr fontId="2"/>
  </si>
  <si>
    <t>◆ 所得金額調整控除申告書 ◆</t>
    <phoneticPr fontId="2"/>
  </si>
  <si>
    <t>○　年末調整において所得金額調整控除の適用を受けようとする場合は、「要件」欄の該当する項目にチェックを付け、その項目に応じて「☆扶養親族等」欄及び「★特別障害者」欄にその該当する者について記載してください。</t>
    <phoneticPr fontId="2"/>
  </si>
  <si>
    <t>○　年末調整における所得金額調整控除の額については給与の支払者が計算しますので、この申告書に所得金額調整控除の額を記載する欄はありません。</t>
    <phoneticPr fontId="2"/>
  </si>
  <si>
    <t>（　フ　リ　ガ　ナ　）
同一生計配偶者又は扶養親族の氏名</t>
    <phoneticPr fontId="2"/>
  </si>
  <si>
    <t>左記の者の個人番号</t>
    <rPh sb="7" eb="9">
      <t>バンゴウ</t>
    </rPh>
    <phoneticPr fontId="2"/>
  </si>
  <si>
    <t>あなたと左記の者の住所又は居所が
異なる場合の左記の者の住所又は居所</t>
    <phoneticPr fontId="2"/>
  </si>
  <si>
    <t>左記の者の生年月日</t>
    <rPh sb="5" eb="9">
      <t>セイネンガッピ</t>
    </rPh>
    <phoneticPr fontId="2"/>
  </si>
  <si>
    <t>年</t>
    <rPh sb="0" eb="1">
      <t>ネン</t>
    </rPh>
    <phoneticPr fontId="2"/>
  </si>
  <si>
    <t>月</t>
    <rPh sb="0" eb="1">
      <t>ツキ</t>
    </rPh>
    <phoneticPr fontId="2"/>
  </si>
  <si>
    <t>日</t>
    <rPh sb="0" eb="1">
      <t>ニチ</t>
    </rPh>
    <phoneticPr fontId="2"/>
  </si>
  <si>
    <t>左記の者の
あなたとの続柄</t>
    <rPh sb="0" eb="2">
      <t>サキ</t>
    </rPh>
    <rPh sb="3" eb="4">
      <t>モノ</t>
    </rPh>
    <rPh sb="11" eb="13">
      <t>ツヅキガラ</t>
    </rPh>
    <phoneticPr fontId="2"/>
  </si>
  <si>
    <t>左記の者の合計
所得金額（見積額）</t>
    <phoneticPr fontId="2"/>
  </si>
  <si>
    <t>☆扶養親族等</t>
    <rPh sb="1" eb="3">
      <t>フヨウ</t>
    </rPh>
    <rPh sb="3" eb="5">
      <t>シンゾク</t>
    </rPh>
    <rPh sb="5" eb="6">
      <t>トウ</t>
    </rPh>
    <phoneticPr fontId="2"/>
  </si>
  <si>
    <t>★特別障害者</t>
    <rPh sb="1" eb="3">
      <t>トクベツ</t>
    </rPh>
    <rPh sb="3" eb="6">
      <t>ショウガイシャ</t>
    </rPh>
    <phoneticPr fontId="2"/>
  </si>
  <si>
    <t>特別障害者に該当する事実</t>
    <rPh sb="0" eb="2">
      <t>トクベツ</t>
    </rPh>
    <rPh sb="2" eb="5">
      <t>ショウガイシャ</t>
    </rPh>
    <rPh sb="6" eb="8">
      <t>ガイトウ</t>
    </rPh>
    <rPh sb="10" eb="12">
      <t>ジジツ</t>
    </rPh>
    <phoneticPr fontId="2"/>
  </si>
  <si>
    <t>（注） 「同一生計配偶者」とは、あなたと生計を一にする配偶者（青色事業専従者として給与の支払を受ける人及び白色事業専従者を除きます。）で、本年中の合計所得金額の見積額が48万円以下（給与所得だけの場合は、給与の収入金額が103万円以下）の人をいいます。</t>
    <phoneticPr fontId="2"/>
  </si>
  <si>
    <t>配偶者特別控除の額</t>
    <rPh sb="0" eb="3">
      <t>ハイグウシャ</t>
    </rPh>
    <rPh sb="3" eb="5">
      <t>トクベツ</t>
    </rPh>
    <rPh sb="5" eb="7">
      <t>コウジョ</t>
    </rPh>
    <rPh sb="8" eb="9">
      <t>ガク</t>
    </rPh>
    <phoneticPr fontId="2"/>
  </si>
  <si>
    <t>（①）</t>
    <phoneticPr fontId="2"/>
  </si>
  <si>
    <t>2,400万円超　2,450万円以下</t>
    <phoneticPr fontId="2"/>
  </si>
  <si>
    <t>2,450万円超　2,500万円以下</t>
    <phoneticPr fontId="2"/>
  </si>
  <si>
    <t>（②）</t>
    <phoneticPr fontId="2"/>
  </si>
  <si>
    <t>（④）</t>
    <phoneticPr fontId="2"/>
  </si>
  <si>
    <t>（上の①～④を記載）</t>
    <phoneticPr fontId="2"/>
  </si>
  <si>
    <t>36万円</t>
    <rPh sb="2" eb="4">
      <t>マンエン</t>
    </rPh>
    <phoneticPr fontId="2"/>
  </si>
  <si>
    <t>24万円</t>
    <rPh sb="2" eb="4">
      <t>マンエン</t>
    </rPh>
    <phoneticPr fontId="2"/>
  </si>
  <si>
    <t>12万円</t>
    <rPh sb="2" eb="4">
      <t>マンエン</t>
    </rPh>
    <phoneticPr fontId="2"/>
  </si>
  <si>
    <t>31万円</t>
    <rPh sb="2" eb="4">
      <t>マンエン</t>
    </rPh>
    <phoneticPr fontId="2"/>
  </si>
  <si>
    <t>21万円</t>
    <rPh sb="2" eb="4">
      <t>マンエン</t>
    </rPh>
    <phoneticPr fontId="2"/>
  </si>
  <si>
    <t>11万円</t>
    <rPh sb="2" eb="4">
      <t>マンエン</t>
    </rPh>
    <phoneticPr fontId="2"/>
  </si>
  <si>
    <t>18万円</t>
    <rPh sb="2" eb="4">
      <t>マンエン</t>
    </rPh>
    <phoneticPr fontId="2"/>
  </si>
  <si>
    <t>9万円</t>
    <rPh sb="1" eb="3">
      <t>マンエン</t>
    </rPh>
    <phoneticPr fontId="2"/>
  </si>
  <si>
    <t>14万円</t>
    <rPh sb="2" eb="4">
      <t>マンエン</t>
    </rPh>
    <phoneticPr fontId="2"/>
  </si>
  <si>
    <t>7万円</t>
    <rPh sb="1" eb="3">
      <t>マンエン</t>
    </rPh>
    <phoneticPr fontId="2"/>
  </si>
  <si>
    <t>6万円</t>
    <rPh sb="1" eb="3">
      <t>マンエン</t>
    </rPh>
    <phoneticPr fontId="2"/>
  </si>
  <si>
    <t>8万円</t>
    <rPh sb="1" eb="3">
      <t>マンエン</t>
    </rPh>
    <phoneticPr fontId="2"/>
  </si>
  <si>
    <t>4万円</t>
    <rPh sb="1" eb="3">
      <t>マンエン</t>
    </rPh>
    <phoneticPr fontId="2"/>
  </si>
  <si>
    <t>2万円</t>
    <rPh sb="1" eb="3">
      <t>マンエン</t>
    </rPh>
    <phoneticPr fontId="2"/>
  </si>
  <si>
    <t>3万円</t>
    <rPh sb="1" eb="3">
      <t>マンエン</t>
    </rPh>
    <phoneticPr fontId="2"/>
  </si>
  <si>
    <t>1万円</t>
    <rPh sb="1" eb="3">
      <t>マンエン</t>
    </rPh>
    <phoneticPr fontId="2"/>
  </si>
  <si>
    <t>◎この申告書の記載に当たっては、裏面の説明をお読みください。</t>
    <rPh sb="3" eb="6">
      <t>シンコクショ</t>
    </rPh>
    <rPh sb="7" eb="9">
      <t>キサイ</t>
    </rPh>
    <rPh sb="10" eb="11">
      <t>ア</t>
    </rPh>
    <rPh sb="16" eb="18">
      <t>リメン</t>
    </rPh>
    <rPh sb="19" eb="21">
      <t>セツメイ</t>
    </rPh>
    <rPh sb="23" eb="24">
      <t>ヨ</t>
    </rPh>
    <phoneticPr fontId="2"/>
  </si>
  <si>
    <t>簡易計算式シート（配偶者）</t>
    <rPh sb="0" eb="2">
      <t>カンイ</t>
    </rPh>
    <rPh sb="2" eb="5">
      <t>ケイサンシキ</t>
    </rPh>
    <rPh sb="9" eb="12">
      <t>ハイグウシャ</t>
    </rPh>
    <phoneticPr fontId="2"/>
  </si>
  <si>
    <t>給与の収入額</t>
  </si>
  <si>
    <t>給与所得額</t>
  </si>
  <si>
    <t>簡易計算式シート（本人）</t>
    <rPh sb="9" eb="11">
      <t>ホンニン</t>
    </rPh>
    <phoneticPr fontId="2"/>
  </si>
  <si>
    <t>合計</t>
    <rPh sb="0" eb="2">
      <t>ゴウケイ</t>
    </rPh>
    <phoneticPr fontId="2"/>
  </si>
  <si>
    <t>配　偶　者　の　個　人　番　号</t>
    <rPh sb="0" eb="1">
      <t>ハイ</t>
    </rPh>
    <rPh sb="2" eb="3">
      <t>グウ</t>
    </rPh>
    <rPh sb="4" eb="5">
      <t>モノ</t>
    </rPh>
    <phoneticPr fontId="2"/>
  </si>
  <si>
    <t>配　偶　者　の　生　年　月　日</t>
    <rPh sb="0" eb="1">
      <t>ハイ</t>
    </rPh>
    <rPh sb="2" eb="3">
      <t>グウ</t>
    </rPh>
    <rPh sb="4" eb="5">
      <t>モノ</t>
    </rPh>
    <rPh sb="8" eb="9">
      <t>セイ</t>
    </rPh>
    <rPh sb="10" eb="11">
      <t>トシ</t>
    </rPh>
    <rPh sb="12" eb="13">
      <t>ツキ</t>
    </rPh>
    <rPh sb="14" eb="15">
      <t>ニチ</t>
    </rPh>
    <phoneticPr fontId="2"/>
  </si>
  <si>
    <t>　○　控除額の計算</t>
    <rPh sb="7" eb="9">
      <t>ケイサン</t>
    </rPh>
    <phoneticPr fontId="2"/>
  </si>
  <si>
    <t>要件</t>
    <rPh sb="0" eb="2">
      <t>ヨウケン</t>
    </rPh>
    <phoneticPr fontId="2"/>
  </si>
  <si>
    <t>（裏面「３－２⑷」を参照）</t>
    <phoneticPr fontId="2"/>
  </si>
  <si>
    <t>余り</t>
    <rPh sb="0" eb="1">
      <t>アマ</t>
    </rPh>
    <phoneticPr fontId="2"/>
  </si>
  <si>
    <t>給与所得控除後の給与等の金額</t>
    <rPh sb="0" eb="2">
      <t>キュウヨ</t>
    </rPh>
    <rPh sb="2" eb="4">
      <t>ショトク</t>
    </rPh>
    <rPh sb="4" eb="6">
      <t>コウジョ</t>
    </rPh>
    <rPh sb="6" eb="7">
      <t>ゴ</t>
    </rPh>
    <rPh sb="8" eb="10">
      <t>キュウヨ</t>
    </rPh>
    <rPh sb="10" eb="11">
      <t>トウ</t>
    </rPh>
    <rPh sb="12" eb="14">
      <t>キンガク</t>
    </rPh>
    <phoneticPr fontId="2"/>
  </si>
  <si>
    <t>合計</t>
    <rPh sb="0" eb="2">
      <t>ゴウケイ</t>
    </rPh>
    <phoneticPr fontId="2"/>
  </si>
  <si>
    <t>階差</t>
    <rPh sb="0" eb="2">
      <t>カイサ</t>
    </rPh>
    <phoneticPr fontId="2"/>
  </si>
  <si>
    <t>　円</t>
    <rPh sb="1" eb="2">
      <t>エン</t>
    </rPh>
    <phoneticPr fontId="2"/>
  </si>
  <si>
    <t>A</t>
    <phoneticPr fontId="2"/>
  </si>
  <si>
    <t>　い場合には、所得金額調整控除の適用を受けることはできません。</t>
    <phoneticPr fontId="2"/>
  </si>
  <si>
    <t>区分Ⅰ</t>
    <rPh sb="0" eb="3">
      <t>クブン１</t>
    </rPh>
    <phoneticPr fontId="2"/>
  </si>
  <si>
    <t>〇配偶者の本年中の合計所得金額の見積額の計算</t>
    <rPh sb="1" eb="4">
      <t>ハイグウシャ</t>
    </rPh>
    <rPh sb="5" eb="8">
      <t>ホンネンチュウ</t>
    </rPh>
    <rPh sb="9" eb="11">
      <t>ゴウケイ</t>
    </rPh>
    <rPh sb="11" eb="13">
      <t>ショトク</t>
    </rPh>
    <rPh sb="13" eb="15">
      <t>キンガク</t>
    </rPh>
    <rPh sb="16" eb="18">
      <t>ミツモリ</t>
    </rPh>
    <rPh sb="18" eb="19">
      <t>ガク</t>
    </rPh>
    <rPh sb="20" eb="22">
      <t>ケイサン</t>
    </rPh>
    <phoneticPr fontId="2"/>
  </si>
  <si>
    <t xml:space="preserve"> ○　控除額の計算</t>
    <phoneticPr fontId="2"/>
  </si>
  <si>
    <t>　　　なお、「要件」欄の２以上の項目に該当する場合は、いずれか１つの要件について、チェックを付け記載をすることで差し支えありません。</t>
    <phoneticPr fontId="2"/>
  </si>
  <si>
    <t>配偶者特別控除</t>
    <phoneticPr fontId="2"/>
  </si>
  <si>
    <t>区分Ⅰ</t>
    <phoneticPr fontId="2"/>
  </si>
  <si>
    <t>B</t>
    <phoneticPr fontId="2"/>
  </si>
  <si>
    <t>C</t>
    <phoneticPr fontId="2"/>
  </si>
  <si>
    <t>区分Ⅱ</t>
  </si>
  <si>
    <t>☑</t>
    <phoneticPr fontId="2"/>
  </si>
  <si>
    <t>900万円以下　　   　　　　　　　</t>
    <phoneticPr fontId="2"/>
  </si>
  <si>
    <t>900万円超　950万円以下　　</t>
    <phoneticPr fontId="2"/>
  </si>
  <si>
    <t>（Ｂ）</t>
    <phoneticPr fontId="2"/>
  </si>
  <si>
    <t xml:space="preserve">950万円超　1,000万円以下  </t>
    <phoneticPr fontId="2"/>
  </si>
  <si>
    <t>31万円</t>
  </si>
  <si>
    <t>21万円</t>
  </si>
  <si>
    <t>11万円</t>
  </si>
  <si>
    <t>（Ａ）</t>
  </si>
  <si>
    <t>（Ｂ）</t>
  </si>
  <si>
    <t>（Ｃ）</t>
  </si>
  <si>
    <t>区分Ⅰ</t>
    <phoneticPr fontId="2"/>
  </si>
  <si>
    <t>区分Ⅱ</t>
    <phoneticPr fontId="2"/>
  </si>
  <si>
    <t>所得</t>
    <rPh sb="0" eb="2">
      <t>ショトク</t>
    </rPh>
    <phoneticPr fontId="2"/>
  </si>
  <si>
    <t>（①）</t>
    <phoneticPr fontId="2"/>
  </si>
  <si>
    <t>（②）</t>
    <phoneticPr fontId="2"/>
  </si>
  <si>
    <t>（③）</t>
    <phoneticPr fontId="2"/>
  </si>
  <si>
    <t>配偶者控除</t>
    <rPh sb="0" eb="3">
      <t>ハイグウシャ</t>
    </rPh>
    <rPh sb="3" eb="5">
      <t>コウジョ</t>
    </rPh>
    <phoneticPr fontId="2"/>
  </si>
  <si>
    <t>配偶者特別控除</t>
    <rPh sb="0" eb="3">
      <t>ハイグウシャ</t>
    </rPh>
    <rPh sb="3" eb="5">
      <t>トクベツ</t>
    </rPh>
    <rPh sb="5" eb="7">
      <t>コウジョ</t>
    </rPh>
    <phoneticPr fontId="2"/>
  </si>
  <si>
    <t>38万円</t>
  </si>
  <si>
    <t>38万円</t>
    <rPh sb="2" eb="4">
      <t>マンエン</t>
    </rPh>
    <phoneticPr fontId="2"/>
  </si>
  <si>
    <t>32万円</t>
    <rPh sb="2" eb="4">
      <t>マンエン</t>
    </rPh>
    <phoneticPr fontId="2"/>
  </si>
  <si>
    <t>26万円</t>
  </si>
  <si>
    <t>26万円</t>
    <rPh sb="2" eb="4">
      <t>マンエン</t>
    </rPh>
    <phoneticPr fontId="2"/>
  </si>
  <si>
    <t>16万円</t>
  </si>
  <si>
    <t>16万円</t>
    <rPh sb="2" eb="4">
      <t>マンエン</t>
    </rPh>
    <phoneticPr fontId="2"/>
  </si>
  <si>
    <t>13万円</t>
  </si>
  <si>
    <t>13万円</t>
    <rPh sb="2" eb="4">
      <t>マンエン</t>
    </rPh>
    <phoneticPr fontId="2"/>
  </si>
  <si>
    <t>36万円</t>
  </si>
  <si>
    <t>24万円</t>
  </si>
  <si>
    <t>18万円</t>
  </si>
  <si>
    <t>14万円</t>
  </si>
  <si>
    <t>12万円</t>
  </si>
  <si>
    <t>9万円</t>
  </si>
  <si>
    <t>8万円</t>
  </si>
  <si>
    <t>7万円</t>
  </si>
  <si>
    <t>6万円</t>
  </si>
  <si>
    <t>4万円</t>
  </si>
  <si>
    <t>3万円</t>
  </si>
  <si>
    <t>2万円</t>
  </si>
  <si>
    <t>1万円</t>
  </si>
  <si>
    <t>あなた自身が特別障害者　　　　　　　　　　　　　　（右の★欄のみを記載）</t>
    <phoneticPr fontId="2"/>
  </si>
  <si>
    <t>同一生計配偶者（注）が特別障害者　　　　（右の☆欄及び★欄を記載）</t>
    <phoneticPr fontId="2"/>
  </si>
  <si>
    <t xml:space="preserve"> 扶養親族が特別障害者　　　　　　　　　　　　（右の☆欄及び★欄を記載）</t>
    <phoneticPr fontId="2"/>
  </si>
  <si>
    <t>本人の所得</t>
    <rPh sb="0" eb="2">
      <t>ホンニン</t>
    </rPh>
    <rPh sb="3" eb="5">
      <t>ショトク</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</si>
  <si>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</si>
  <si>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</si>
  <si>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</si>
  <si>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</si>
  <si>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配偶者の生年月日</t>
    <rPh sb="0" eb="3">
      <t>ハイグウシャ</t>
    </rPh>
    <rPh sb="4" eb="6">
      <t>セイネン</t>
    </rPh>
    <rPh sb="6" eb="8">
      <t>ガッピ</t>
    </rPh>
    <phoneticPr fontId="2"/>
  </si>
  <si>
    <t>年</t>
    <rPh sb="0" eb="1">
      <t>ネン</t>
    </rPh>
    <phoneticPr fontId="2"/>
  </si>
  <si>
    <t>月</t>
    <rPh sb="0" eb="1">
      <t>ガツ</t>
    </rPh>
    <phoneticPr fontId="2"/>
  </si>
  <si>
    <t>日</t>
    <rPh sb="0" eb="1">
      <t>ニチ</t>
    </rPh>
    <phoneticPr fontId="2"/>
  </si>
  <si>
    <t>年齢</t>
    <rPh sb="0" eb="2">
      <t>ネンレイ</t>
    </rPh>
    <phoneticPr fontId="2"/>
  </si>
  <si>
    <t>基準日</t>
    <rPh sb="0" eb="3">
      <t>キジュンビ</t>
    </rPh>
    <phoneticPr fontId="2"/>
  </si>
  <si>
    <t>配偶者の所得</t>
    <rPh sb="0" eb="3">
      <t>ハイグウシャ</t>
    </rPh>
    <rPh sb="4" eb="6">
      <t>ショトク</t>
    </rPh>
    <phoneticPr fontId="2"/>
  </si>
  <si>
    <t>（②）</t>
    <phoneticPr fontId="2"/>
  </si>
  <si>
    <t>（③）</t>
    <phoneticPr fontId="2"/>
  </si>
  <si>
    <t>（④）</t>
    <phoneticPr fontId="2"/>
  </si>
  <si>
    <t>（①）</t>
    <phoneticPr fontId="2"/>
  </si>
  <si>
    <t>（Ａ）</t>
    <phoneticPr fontId="2"/>
  </si>
  <si>
    <t>（Ｂ）</t>
    <phoneticPr fontId="2"/>
  </si>
  <si>
    <t>（Ｃ）</t>
    <phoneticPr fontId="2"/>
  </si>
  <si>
    <t>配偶者控除</t>
    <rPh sb="0" eb="3">
      <t>ハイグウシャ</t>
    </rPh>
    <rPh sb="3" eb="5">
      <t>コウジョ</t>
    </rPh>
    <phoneticPr fontId="2"/>
  </si>
  <si>
    <t>配偶者特別控除</t>
    <rPh sb="0" eb="3">
      <t>ハイグウシャ</t>
    </rPh>
    <rPh sb="3" eb="5">
      <t>トクベツ</t>
    </rPh>
    <rPh sb="5" eb="7">
      <t>コウジョ</t>
    </rPh>
    <phoneticPr fontId="2"/>
  </si>
  <si>
    <t>職員番号</t>
    <rPh sb="0" eb="2">
      <t>ショクイン</t>
    </rPh>
    <rPh sb="2" eb="4">
      <t>バンゴウ</t>
    </rPh>
    <phoneticPr fontId="2"/>
  </si>
  <si>
    <t>　ようとする場合に記載してください。なお、あなたの本年中の年末調整の対象となる給与の収入金額が</t>
    <rPh sb="29" eb="31">
      <t>ネンマツ</t>
    </rPh>
    <rPh sb="31" eb="33">
      <t>チョウセイ</t>
    </rPh>
    <rPh sb="34" eb="36">
      <t>タイショウ</t>
    </rPh>
    <rPh sb="42" eb="44">
      <t>シュウニュウ</t>
    </rPh>
    <phoneticPr fontId="2"/>
  </si>
  <si>
    <t>　850万円以下である場合又は「所得金額調整控除申告書」の「要件」欄の各項目のいずれにも該当しな</t>
    <rPh sb="6" eb="8">
      <t>イカ</t>
    </rPh>
    <phoneticPr fontId="2"/>
  </si>
  <si>
    <t>（該当者が複数人いる場合は、いずれか1名を記載することで差し支えありません。）</t>
    <rPh sb="1" eb="4">
      <t>ガイトウシャ</t>
    </rPh>
    <rPh sb="5" eb="7">
      <t>フクスウ</t>
    </rPh>
    <rPh sb="7" eb="8">
      <t>ニン</t>
    </rPh>
    <rPh sb="10" eb="12">
      <t>バアイ</t>
    </rPh>
    <rPh sb="19" eb="20">
      <t>メイ</t>
    </rPh>
    <rPh sb="21" eb="23">
      <t>キサイ</t>
    </rPh>
    <rPh sb="28" eb="29">
      <t>サ</t>
    </rPh>
    <rPh sb="30" eb="31">
      <t>ツカ</t>
    </rPh>
    <phoneticPr fontId="2"/>
  </si>
  <si>
    <t>尾道市久保一丁目１５番１号</t>
    <phoneticPr fontId="2"/>
  </si>
  <si>
    <t>尾道市長　平谷　祐宏</t>
    <phoneticPr fontId="2"/>
  </si>
  <si>
    <t>令和</t>
    <rPh sb="0" eb="2">
      <t>レイワ</t>
    </rPh>
    <phoneticPr fontId="2"/>
  </si>
  <si>
    <t>　　　扶養控除等申告書のとおり</t>
    <rPh sb="3" eb="11">
      <t>フヨウコウジョトウシンコクショ</t>
    </rPh>
    <phoneticPr fontId="2"/>
  </si>
  <si>
    <t>　 提出済のマイナンバーと相違ない</t>
    <rPh sb="2" eb="4">
      <t>テイシュツ</t>
    </rPh>
    <rPh sb="4" eb="5">
      <t>ズ</t>
    </rPh>
    <rPh sb="13" eb="15">
      <t>ソウイ</t>
    </rPh>
    <phoneticPr fontId="2"/>
  </si>
  <si>
    <t>48万円以下かつ年齢70歳以上</t>
    <phoneticPr fontId="2"/>
  </si>
  <si>
    <t>生年月日</t>
    <rPh sb="0" eb="2">
      <t>セイネン</t>
    </rPh>
    <rPh sb="2" eb="4">
      <t>ガッピ</t>
    </rPh>
    <phoneticPr fontId="2"/>
  </si>
  <si>
    <t>◆ 所得金額調整控除申告書 ◆</t>
    <phoneticPr fontId="2"/>
  </si>
  <si>
    <t xml:space="preserve">（ フ リ ガ ナ ）
</t>
    <phoneticPr fontId="2"/>
  </si>
  <si>
    <t>配偶者の氏名</t>
    <phoneticPr fontId="2"/>
  </si>
  <si>
    <t>所属</t>
    <rPh sb="0" eb="2">
      <t>ショゾク</t>
    </rPh>
    <phoneticPr fontId="2"/>
  </si>
  <si>
    <t>因島総合支所市民生活課</t>
  </si>
  <si>
    <t>因島総合支所しまおこし課</t>
  </si>
  <si>
    <t>財務所属コード</t>
  </si>
  <si>
    <t>財務所属名称（漢字）</t>
  </si>
  <si>
    <t>政策企画課</t>
  </si>
  <si>
    <t>文化振興課</t>
  </si>
  <si>
    <t>文化振興課（しまなみ交流館）</t>
  </si>
  <si>
    <t>財政課</t>
  </si>
  <si>
    <t>市民税課</t>
  </si>
  <si>
    <t>資産税課</t>
  </si>
  <si>
    <t>収納課</t>
  </si>
  <si>
    <t>総務課</t>
  </si>
  <si>
    <t>百島支所</t>
  </si>
  <si>
    <t>浦崎支所</t>
  </si>
  <si>
    <t>情報システム課</t>
  </si>
  <si>
    <t>職員課</t>
  </si>
  <si>
    <t>人権男女共同参画課</t>
  </si>
  <si>
    <t>因島ふれあいセンター</t>
  </si>
  <si>
    <t>市民課</t>
  </si>
  <si>
    <t>環境政策課</t>
  </si>
  <si>
    <t>清掃事務所</t>
  </si>
  <si>
    <t>衛生施設センター</t>
  </si>
  <si>
    <t>南部清掃事務所</t>
  </si>
  <si>
    <t>健康推進課</t>
  </si>
  <si>
    <t>保険年金課</t>
  </si>
  <si>
    <t>社会福祉課</t>
  </si>
  <si>
    <t>高齢者福祉課</t>
  </si>
  <si>
    <t>子育て支援課</t>
  </si>
  <si>
    <t>西藤保育所</t>
  </si>
  <si>
    <t>御調中央保育所</t>
  </si>
  <si>
    <t>御調西保育所</t>
  </si>
  <si>
    <t>江奥保育所</t>
  </si>
  <si>
    <t>みゆき保育所</t>
  </si>
  <si>
    <t>西浦保育所</t>
  </si>
  <si>
    <t>浦崎認定こども園</t>
  </si>
  <si>
    <t>因島南認定こども園</t>
  </si>
  <si>
    <t>向東認定こども園</t>
  </si>
  <si>
    <t>因島福祉課</t>
  </si>
  <si>
    <t>農林水産課</t>
  </si>
  <si>
    <t>商工課</t>
  </si>
  <si>
    <t>観光課</t>
  </si>
  <si>
    <t>港湾振興課</t>
  </si>
  <si>
    <t>土木課</t>
  </si>
  <si>
    <t>維持修繕課</t>
  </si>
  <si>
    <t>契約課</t>
  </si>
  <si>
    <t>用地課</t>
  </si>
  <si>
    <t>まちづくり推進課</t>
  </si>
  <si>
    <t>建築課</t>
  </si>
  <si>
    <t>因島総合支所施設管理課</t>
  </si>
  <si>
    <t>御調保健福祉センター</t>
  </si>
  <si>
    <t>御調支所まちおこし課</t>
  </si>
  <si>
    <t>向島支所しまおこし課</t>
  </si>
  <si>
    <t>瀬戸田支所住民福祉課</t>
  </si>
  <si>
    <t>瀬戸田支所しまおこし課</t>
  </si>
  <si>
    <t>消防局総務課</t>
  </si>
  <si>
    <t>消防局予防課</t>
  </si>
  <si>
    <t>会計課</t>
  </si>
  <si>
    <t>議会事務局</t>
  </si>
  <si>
    <t>監査事務局</t>
  </si>
  <si>
    <t>選管事務局</t>
  </si>
  <si>
    <t>農委事務局</t>
  </si>
  <si>
    <t>教委庶務課</t>
  </si>
  <si>
    <t>栗原北学校給食共同調理場</t>
  </si>
  <si>
    <t>御調学校給食センター</t>
  </si>
  <si>
    <t>因島学校給食共同調理場</t>
  </si>
  <si>
    <t>瀬戸田学校給食センター</t>
  </si>
  <si>
    <t>生涯学習課</t>
  </si>
  <si>
    <t>青少年センター</t>
  </si>
  <si>
    <t>中央公民館</t>
  </si>
  <si>
    <t>因島瀬戸田地域教育課</t>
  </si>
  <si>
    <t>美術館</t>
  </si>
  <si>
    <t>学校経営企画課</t>
  </si>
  <si>
    <t>教育指導課</t>
  </si>
  <si>
    <t>三成幼稚園（庶務課）</t>
  </si>
  <si>
    <t>木ノ庄東幼稚園（庶務課）</t>
  </si>
  <si>
    <t>高須幼稚園（庶務課）</t>
  </si>
  <si>
    <t>土堂小学校（庶務課）</t>
  </si>
  <si>
    <t>栗原小学校（庶務課）</t>
  </si>
  <si>
    <t>吉和小学校（庶務課）</t>
  </si>
  <si>
    <t>山波小学校（庶務課）</t>
  </si>
  <si>
    <t>日比崎小学校（庶務課）</t>
  </si>
  <si>
    <t>三成小学校（庶務課）</t>
  </si>
  <si>
    <t>高須小学校（庶務課）</t>
  </si>
  <si>
    <t>浦崎小学校（庶務課）</t>
  </si>
  <si>
    <t>向東小学校（庶務課）</t>
  </si>
  <si>
    <t>栗原北小学校（庶務課）</t>
  </si>
  <si>
    <t>向島中央小学校（庶務課）</t>
  </si>
  <si>
    <t>因島南小学校（庶務課）</t>
  </si>
  <si>
    <t>因北小学校（庶務課）</t>
  </si>
  <si>
    <t>瀬戸田小学校（庶務課）</t>
  </si>
  <si>
    <t>久保中学校（庶務課）</t>
  </si>
  <si>
    <t>長江中学校（庶務課）</t>
  </si>
  <si>
    <t>栗原中学校（庶務課）</t>
  </si>
  <si>
    <t>美木中学校（庶務課）</t>
  </si>
  <si>
    <t>高西中学校（庶務課）</t>
  </si>
  <si>
    <t>向東中学校（庶務課）</t>
  </si>
  <si>
    <t>御調中学校（庶務課）</t>
  </si>
  <si>
    <t>向島中学校（庶務課）</t>
  </si>
  <si>
    <t>因北中学校（庶務課）</t>
  </si>
  <si>
    <t>瀬戸田中学校（庶務課）</t>
  </si>
  <si>
    <t>南高等学校</t>
  </si>
  <si>
    <t>（姓）</t>
    <rPh sb="1" eb="2">
      <t>セイ</t>
    </rPh>
    <phoneticPr fontId="2"/>
  </si>
  <si>
    <t>（名）</t>
    <rPh sb="1" eb="2">
      <t>メイ</t>
    </rPh>
    <phoneticPr fontId="2"/>
  </si>
  <si>
    <t>太郎</t>
    <rPh sb="0" eb="2">
      <t>タロウ</t>
    </rPh>
    <phoneticPr fontId="2"/>
  </si>
  <si>
    <t>花子</t>
    <rPh sb="0" eb="2">
      <t>ハナコ</t>
    </rPh>
    <phoneticPr fontId="2"/>
  </si>
  <si>
    <t>特別職</t>
  </si>
  <si>
    <t>尾道消防署</t>
  </si>
  <si>
    <t>尾道消防署向島分署</t>
  </si>
  <si>
    <t>尾道消防署御調分署</t>
  </si>
  <si>
    <t>尾道消防署北出張所</t>
  </si>
  <si>
    <t>尾道西消防署</t>
  </si>
  <si>
    <t>因島消防署</t>
  </si>
  <si>
    <t>因島消防署瀬戸田分署</t>
  </si>
  <si>
    <t>浄水課因島瀬戸田管理係</t>
  </si>
  <si>
    <t>病院管理課</t>
  </si>
  <si>
    <t>秘書広報課</t>
  </si>
  <si>
    <t>消防局警防課</t>
  </si>
  <si>
    <t>消防局通信指令課</t>
  </si>
  <si>
    <t>上下水道局経営総務課総務係</t>
  </si>
  <si>
    <t>上下水道局経営総務課経営企画係</t>
  </si>
  <si>
    <t>上下水道局経営総務課営業管理係</t>
  </si>
  <si>
    <t>上下水道局水道工務課水道整備係</t>
  </si>
  <si>
    <t>上下水道局水道工務課給水係</t>
  </si>
  <si>
    <t>上下水道局水道工務課水道維持係</t>
  </si>
  <si>
    <t>上下水道局浄水課浄水係</t>
  </si>
  <si>
    <t>上下水道局浄水課水質管理係</t>
  </si>
  <si>
    <t>上下水道局下水道課下水道工務係</t>
  </si>
  <si>
    <t>上下水道局下水道課下水道施設係</t>
  </si>
  <si>
    <t>市民病院総務人事課</t>
  </si>
  <si>
    <t>市民病院（診療部門）</t>
  </si>
  <si>
    <t>市民病院（薬剤部門）</t>
  </si>
  <si>
    <t>市民病院（医療技術部門）</t>
  </si>
  <si>
    <t>市民病院（看護部門）</t>
  </si>
  <si>
    <t>市民病院経営企画課</t>
  </si>
  <si>
    <t>市民病院医事課</t>
  </si>
  <si>
    <t>附属瀬戸田診療所（診療部門）</t>
  </si>
  <si>
    <t>附属瀬戸田診療所（看護部門）</t>
  </si>
  <si>
    <t>附属瀬戸田診療所（事務部門）</t>
  </si>
  <si>
    <t>大学総務課</t>
  </si>
  <si>
    <t>大学学務課</t>
  </si>
  <si>
    <t>大学企画広報室</t>
  </si>
  <si>
    <t>大学教員</t>
  </si>
  <si>
    <t>おのみち子育て支援センター</t>
    <rPh sb="4" eb="6">
      <t>コソダ</t>
    </rPh>
    <rPh sb="7" eb="9">
      <t>シエン</t>
    </rPh>
    <phoneticPr fontId="4"/>
  </si>
  <si>
    <t>いんのしま子育て支援センター</t>
    <rPh sb="5" eb="7">
      <t>コソダ</t>
    </rPh>
    <rPh sb="8" eb="10">
      <t>シエン</t>
    </rPh>
    <phoneticPr fontId="4"/>
  </si>
  <si>
    <t>ぽかぽか☀ひがしおのみち
（東尾道子育て支援センター）</t>
    <rPh sb="14" eb="15">
      <t>ヒガシ</t>
    </rPh>
    <rPh sb="15" eb="17">
      <t>オノミチ</t>
    </rPh>
    <rPh sb="17" eb="19">
      <t>コソダ</t>
    </rPh>
    <rPh sb="20" eb="22">
      <t>シエン</t>
    </rPh>
    <phoneticPr fontId="4"/>
  </si>
  <si>
    <t>ぽかぽか☀むかいしま
（向東認定こども園）</t>
    <rPh sb="12" eb="14">
      <t>ムカイヒガシ</t>
    </rPh>
    <rPh sb="14" eb="16">
      <t>ニンテイ</t>
    </rPh>
    <rPh sb="19" eb="20">
      <t>エン</t>
    </rPh>
    <phoneticPr fontId="4"/>
  </si>
  <si>
    <t>向島リーフ</t>
    <rPh sb="0" eb="2">
      <t>ムカイシマ</t>
    </rPh>
    <phoneticPr fontId="4"/>
  </si>
  <si>
    <t>特別職（教育長）</t>
    <rPh sb="4" eb="7">
      <t>キョウイクチョウ</t>
    </rPh>
    <phoneticPr fontId="1"/>
  </si>
  <si>
    <t>勤労青少年ホーム</t>
  </si>
  <si>
    <t>久保小学校（庶務課）</t>
  </si>
  <si>
    <t>久保小学校（教育指導課）</t>
  </si>
  <si>
    <t>長江小学校（庶務課）</t>
  </si>
  <si>
    <t>長江小学校（教育指導課）</t>
  </si>
  <si>
    <t>土堂小学校（教育指導課）</t>
  </si>
  <si>
    <t>栗原小学校（教育指導課）</t>
  </si>
  <si>
    <t>吉和小学校（教育指導課）</t>
  </si>
  <si>
    <t>山波小学校（教育指導課）</t>
  </si>
  <si>
    <t>日比崎小学校（教育指導課）</t>
  </si>
  <si>
    <t>三成小学校（教育指導課）</t>
  </si>
  <si>
    <t>美木原小学校（庶務課）</t>
  </si>
  <si>
    <t>美木原小学校（教育指導課）</t>
  </si>
  <si>
    <t>高須小学校（教育指導課）</t>
  </si>
  <si>
    <t>西藤小学校（庶務課）</t>
  </si>
  <si>
    <t>西藤小学校（教育指導課）</t>
  </si>
  <si>
    <t>浦崎小学校（教育指導課）</t>
  </si>
  <si>
    <t>向東小学校（教育指導課）</t>
  </si>
  <si>
    <t>栗原北小学校（教育指導課）</t>
  </si>
  <si>
    <t>御調中央小学校（庶務課）</t>
  </si>
  <si>
    <t>御調中央小学校（教育指導課）</t>
  </si>
  <si>
    <t>御調西小学校（庶務課）</t>
  </si>
  <si>
    <t>御調西小学校（教育指導課）</t>
  </si>
  <si>
    <t>高見小学校（教育指導課）</t>
  </si>
  <si>
    <t>高見小学校（庶務課）</t>
  </si>
  <si>
    <t>向島中央小学校（教育指導課）</t>
  </si>
  <si>
    <t>三幸小学校（庶務課）</t>
  </si>
  <si>
    <t>三幸小学校（教育指導課）</t>
  </si>
  <si>
    <t>因島南小学校（教育指導課）</t>
  </si>
  <si>
    <t>因北小学校（教育指導課）</t>
  </si>
  <si>
    <t>重井小学校（教育指導課）</t>
  </si>
  <si>
    <t>重井小学校（庶務課）</t>
  </si>
  <si>
    <t>瀬戸田小学校（教育指導課）</t>
  </si>
  <si>
    <t>久保中学校（教育指導課）</t>
  </si>
  <si>
    <t>長江中学校（教育指導課）</t>
  </si>
  <si>
    <t>栗原中学校（教育指導課）</t>
  </si>
  <si>
    <t>吉和中学校（庶務課）</t>
  </si>
  <si>
    <t>吉和中学校（教育指導課）</t>
  </si>
  <si>
    <t>日比崎中学校（庶務課）</t>
  </si>
  <si>
    <t>日比崎中学校（教育指導課）</t>
  </si>
  <si>
    <t>美木中学校（教育指導課）</t>
  </si>
  <si>
    <t>高西中学校（教育指導課）</t>
  </si>
  <si>
    <t>百島中学校（庶務課）</t>
  </si>
  <si>
    <t>浦崎中学校（庶務課）</t>
  </si>
  <si>
    <t>向東中学校（教育指導課）</t>
  </si>
  <si>
    <t>御調中学校（教育指導課）</t>
  </si>
  <si>
    <t>向島中学校（教育指導課）</t>
  </si>
  <si>
    <t>因島南中学校（庶務課）</t>
  </si>
  <si>
    <t>因島南中学校（教育指導課）</t>
  </si>
  <si>
    <t>因北中学校（教育指導課）</t>
  </si>
  <si>
    <t>重井中学校（庶務課）</t>
  </si>
  <si>
    <t>瀬戸田中学校（教育指導課）</t>
  </si>
  <si>
    <t>（姓）オノミチ</t>
    <rPh sb="1" eb="2">
      <t>セイ</t>
    </rPh>
    <phoneticPr fontId="2"/>
  </si>
  <si>
    <t>（名）タロウ</t>
    <rPh sb="1" eb="2">
      <t>メイ</t>
    </rPh>
    <phoneticPr fontId="2"/>
  </si>
  <si>
    <t>1,000万円超　1,805万円以下</t>
    <phoneticPr fontId="2"/>
  </si>
  <si>
    <t>1,805万円超　2,400万円以下</t>
    <phoneticPr fontId="2"/>
  </si>
  <si>
    <t>（左のＡ～Dを記載）</t>
    <phoneticPr fontId="2"/>
  </si>
  <si>
    <t>（D）</t>
    <phoneticPr fontId="2"/>
  </si>
  <si>
    <t>定額減税対象</t>
    <rPh sb="0" eb="2">
      <t>テイガク</t>
    </rPh>
    <rPh sb="2" eb="4">
      <t>ゲンゼイ</t>
    </rPh>
    <rPh sb="4" eb="6">
      <t>タイショウ</t>
    </rPh>
    <phoneticPr fontId="2"/>
  </si>
  <si>
    <t>基礎控除の額</t>
    <rPh sb="0" eb="2">
      <t>キソ</t>
    </rPh>
    <rPh sb="2" eb="4">
      <t>コウジョ</t>
    </rPh>
    <rPh sb="5" eb="6">
      <t>ガク</t>
    </rPh>
    <phoneticPr fontId="2"/>
  </si>
  <si>
    <t>本人定額減税対象</t>
    <rPh sb="0" eb="2">
      <t>ホンニン</t>
    </rPh>
    <rPh sb="2" eb="4">
      <t>テイガク</t>
    </rPh>
    <rPh sb="4" eb="6">
      <t>ゲンゼイ</t>
    </rPh>
    <rPh sb="6" eb="8">
      <t>タイショウ</t>
    </rPh>
    <phoneticPr fontId="2"/>
  </si>
  <si>
    <t>配偶者定額減税対象</t>
    <rPh sb="0" eb="3">
      <t>ハイグウシャ</t>
    </rPh>
    <rPh sb="3" eb="5">
      <t>テイガク</t>
    </rPh>
    <rPh sb="5" eb="7">
      <t>ゲンゼイ</t>
    </rPh>
    <rPh sb="7" eb="9">
      <t>タイショウ</t>
    </rPh>
    <phoneticPr fontId="2"/>
  </si>
  <si>
    <t>（Ⅾ）</t>
    <phoneticPr fontId="2"/>
  </si>
  <si>
    <t>定額減税対象</t>
    <rPh sb="0" eb="6">
      <t>テイガクゲンゼイタイショウ</t>
    </rPh>
    <phoneticPr fontId="2"/>
  </si>
  <si>
    <t>区分Ⅰ</t>
    <rPh sb="0" eb="2">
      <t>クブン</t>
    </rPh>
    <phoneticPr fontId="2"/>
  </si>
  <si>
    <t>（A）</t>
    <phoneticPr fontId="2"/>
  </si>
  <si>
    <t>（C）</t>
    <phoneticPr fontId="2"/>
  </si>
  <si>
    <t>区分Ⅱ</t>
    <rPh sb="0" eb="2">
      <t>クブン</t>
    </rPh>
    <phoneticPr fontId="2"/>
  </si>
  <si>
    <t>令和6年分　給与所得者の基礎控除申告書 兼 給与所得者の配偶者控除等申告書 兼 年末調整に係る定額減税のための申告書 兼 所得金額調整控除申告書</t>
    <rPh sb="16" eb="19">
      <t>シンコクショ</t>
    </rPh>
    <rPh sb="47" eb="49">
      <t>テイガク</t>
    </rPh>
    <rPh sb="49" eb="51">
      <t>ゲンゼイ</t>
    </rPh>
    <rPh sb="55" eb="58">
      <t>シンコクショ</t>
    </rPh>
    <rPh sb="59" eb="60">
      <t>ケン</t>
    </rPh>
    <rPh sb="69" eb="71">
      <t>シンコク</t>
    </rPh>
    <rPh sb="71" eb="72">
      <t>ショ</t>
    </rPh>
    <phoneticPr fontId="2"/>
  </si>
  <si>
    <t>◎　「基礎控除申告書」と「配偶者控除等申告書 兼 年末調整に係る定額減税のための申告書」については、</t>
    <rPh sb="23" eb="24">
      <t>ケン</t>
    </rPh>
    <rPh sb="25" eb="27">
      <t>ネンマツ</t>
    </rPh>
    <rPh sb="27" eb="29">
      <t>チョウセイ</t>
    </rPh>
    <rPh sb="30" eb="31">
      <t>カカ</t>
    </rPh>
    <rPh sb="32" eb="34">
      <t>テイガク</t>
    </rPh>
    <rPh sb="34" eb="36">
      <t>ゲンゼイ</t>
    </rPh>
    <rPh sb="40" eb="43">
      <t>シンコクショ</t>
    </rPh>
    <phoneticPr fontId="2"/>
  </si>
  <si>
    <t>次の場合に応じて記載してください。</t>
    <phoneticPr fontId="2"/>
  </si>
  <si>
    <t>　１　あなたの本年中の合計所得金額の見積額が1,805万円以下で、かつ、配偶者の本年中の合計</t>
    <phoneticPr fontId="2"/>
  </si>
  <si>
    <t xml:space="preserve">　所得金額の見積額が133万円以下である場合は、「基礎控除申告書」、「配偶者控除等申告書 兼 </t>
    <phoneticPr fontId="2"/>
  </si>
  <si>
    <t>　年末調整に係る定額減税のための申告書」の順に記載してください。</t>
    <phoneticPr fontId="2"/>
  </si>
  <si>
    <t>（名）ハナコ</t>
    <rPh sb="1" eb="2">
      <t>メイ</t>
    </rPh>
    <phoneticPr fontId="2"/>
  </si>
  <si>
    <t>（昭30.1.1以前生）</t>
    <phoneticPr fontId="2"/>
  </si>
  <si>
    <t>（A）</t>
  </si>
  <si>
    <t>母</t>
    <rPh sb="0" eb="1">
      <t>ハハ</t>
    </rPh>
    <phoneticPr fontId="2"/>
  </si>
  <si>
    <t>尾道市高須町○○番△号</t>
    <rPh sb="3" eb="5">
      <t>タカス</t>
    </rPh>
    <rPh sb="8" eb="9">
      <t>バン</t>
    </rPh>
    <rPh sb="10" eb="11">
      <t>ゴウ</t>
    </rPh>
    <phoneticPr fontId="2"/>
  </si>
  <si>
    <t>尾道　妙子</t>
    <rPh sb="0" eb="2">
      <t>オノミチ</t>
    </rPh>
    <rPh sb="3" eb="5">
      <t>タエコ</t>
    </rPh>
    <phoneticPr fontId="2"/>
  </si>
  <si>
    <t>２　上記１以外である場合は、「基礎控除申告書」のみ記載してください。（「配偶者控除等申告書　兼　</t>
    <rPh sb="36" eb="41">
      <t>ハイグウシャコウジョ</t>
    </rPh>
    <rPh sb="41" eb="42">
      <t>トウ</t>
    </rPh>
    <rPh sb="42" eb="44">
      <t>シンコク</t>
    </rPh>
    <rPh sb="44" eb="45">
      <t>ショ</t>
    </rPh>
    <rPh sb="46" eb="47">
      <t>ケン</t>
    </rPh>
    <phoneticPr fontId="2"/>
  </si>
  <si>
    <t>　年末調整に係る定額減税のための申告書」）を記載する必要はありません。</t>
    <rPh sb="22" eb="24">
      <t>キサイ</t>
    </rPh>
    <rPh sb="26" eb="28">
      <t>ヒツヨウ</t>
    </rPh>
    <phoneticPr fontId="2"/>
  </si>
  <si>
    <t>※「区分Ⅰ」、「基礎控除の額」及び「本人定額減税対象」欄は上記の</t>
    <rPh sb="2" eb="4">
      <t>クブン</t>
    </rPh>
    <rPh sb="8" eb="12">
      <t>キソコウジョ</t>
    </rPh>
    <rPh sb="13" eb="14">
      <t>ガク</t>
    </rPh>
    <rPh sb="15" eb="16">
      <t>オヨ</t>
    </rPh>
    <rPh sb="18" eb="20">
      <t>ホンニン</t>
    </rPh>
    <rPh sb="20" eb="22">
      <t>テイガク</t>
    </rPh>
    <rPh sb="22" eb="24">
      <t>ゲンゼイ</t>
    </rPh>
    <rPh sb="24" eb="26">
      <t>タイショウ</t>
    </rPh>
    <rPh sb="27" eb="28">
      <t>ラン</t>
    </rPh>
    <rPh sb="29" eb="31">
      <t>ジョウキ</t>
    </rPh>
    <phoneticPr fontId="2"/>
  </si>
  <si>
    <t>「控除額の計算」の表を参考に記載してください。</t>
    <rPh sb="5" eb="7">
      <t>ケイサン</t>
    </rPh>
    <rPh sb="9" eb="10">
      <t>ヒョウ</t>
    </rPh>
    <rPh sb="11" eb="13">
      <t>サンコウ</t>
    </rPh>
    <rPh sb="14" eb="16">
      <t>キサイ</t>
    </rPh>
    <phoneticPr fontId="2"/>
  </si>
  <si>
    <t>扶養親族が年齢23歳未満（平14.1.2以後生） 　（右の☆欄のみを記載）</t>
    <phoneticPr fontId="2"/>
  </si>
  <si>
    <t>（あなたの本年中の年末調整の対象となる給与の収入金額が850万円以下の場合は、記載する必要はありません。）</t>
    <rPh sb="5" eb="8">
      <t>ホンネンチュウ</t>
    </rPh>
    <rPh sb="9" eb="11">
      <t>ネンマツ</t>
    </rPh>
    <rPh sb="11" eb="13">
      <t>チョウセイ</t>
    </rPh>
    <rPh sb="14" eb="16">
      <t>タイショウ</t>
    </rPh>
    <rPh sb="19" eb="21">
      <t>キュウヨ</t>
    </rPh>
    <rPh sb="22" eb="24">
      <t>シュウニュウ</t>
    </rPh>
    <rPh sb="24" eb="26">
      <t>キンガク</t>
    </rPh>
    <rPh sb="39" eb="41">
      <t>キサイ</t>
    </rPh>
    <rPh sb="43" eb="45">
      <t>ヒツヨウ</t>
    </rPh>
    <phoneticPr fontId="2"/>
  </si>
  <si>
    <t>明・大・昭
平・令</t>
    <rPh sb="0" eb="1">
      <t>メイ</t>
    </rPh>
    <rPh sb="2" eb="3">
      <t>ダイ</t>
    </rPh>
    <rPh sb="4" eb="5">
      <t>アキラ</t>
    </rPh>
    <rPh sb="6" eb="7">
      <t>タイラ</t>
    </rPh>
    <rPh sb="8" eb="9">
      <t>レイ</t>
    </rPh>
    <phoneticPr fontId="2"/>
  </si>
  <si>
    <t>※「配偶者控除の額」又は「配偶者特別控除の額」及び「配偶者定額減税対象」欄は上記「判定」及び「控除額の計算」の表を参考に記載してください。</t>
    <rPh sb="2" eb="7">
      <t>ハイグウシャコウジョ</t>
    </rPh>
    <rPh sb="8" eb="9">
      <t>ガク</t>
    </rPh>
    <rPh sb="10" eb="11">
      <t>マタ</t>
    </rPh>
    <rPh sb="13" eb="16">
      <t>ハイグウシャ</t>
    </rPh>
    <rPh sb="16" eb="20">
      <t>トクベツコウジョ</t>
    </rPh>
    <rPh sb="21" eb="22">
      <t>ガク</t>
    </rPh>
    <rPh sb="23" eb="24">
      <t>オヨ</t>
    </rPh>
    <rPh sb="26" eb="29">
      <t>ハイグウシャ</t>
    </rPh>
    <rPh sb="29" eb="31">
      <t>テイガク</t>
    </rPh>
    <rPh sb="31" eb="33">
      <t>ゲンゼイ</t>
    </rPh>
    <rPh sb="33" eb="35">
      <t>タイショウ</t>
    </rPh>
    <rPh sb="36" eb="37">
      <t>ラン</t>
    </rPh>
    <rPh sb="38" eb="40">
      <t>ジョウキ</t>
    </rPh>
    <rPh sb="41" eb="43">
      <t>ハンテイ</t>
    </rPh>
    <rPh sb="44" eb="45">
      <t>オヨ</t>
    </rPh>
    <rPh sb="47" eb="49">
      <t>コウジョ</t>
    </rPh>
    <rPh sb="49" eb="50">
      <t>ガク</t>
    </rPh>
    <rPh sb="51" eb="53">
      <t>ケイサン</t>
    </rPh>
    <rPh sb="55" eb="56">
      <t>ヒョウ</t>
    </rPh>
    <rPh sb="57" eb="59">
      <t>サンコウ</t>
    </rPh>
    <rPh sb="60" eb="62">
      <t>キサイ</t>
    </rPh>
    <phoneticPr fontId="2"/>
  </si>
  <si>
    <t>（D）に該当する場合、配偶者控除及び配偶者特別控除の適用を受けることはできませんが、①又は②の場合には配偶者定額減税対象となります。</t>
    <rPh sb="4" eb="6">
      <t>ガイトウ</t>
    </rPh>
    <rPh sb="8" eb="10">
      <t>バアイ</t>
    </rPh>
    <rPh sb="11" eb="14">
      <t>ハイグウシャ</t>
    </rPh>
    <rPh sb="14" eb="16">
      <t>コウジョ</t>
    </rPh>
    <rPh sb="16" eb="17">
      <t>オヨ</t>
    </rPh>
    <rPh sb="18" eb="21">
      <t>ハイグウシャ</t>
    </rPh>
    <rPh sb="21" eb="23">
      <t>トクベツ</t>
    </rPh>
    <rPh sb="23" eb="25">
      <t>コウジョ</t>
    </rPh>
    <rPh sb="26" eb="28">
      <t>テキヨウ</t>
    </rPh>
    <rPh sb="29" eb="30">
      <t>ウ</t>
    </rPh>
    <rPh sb="43" eb="44">
      <t>マタ</t>
    </rPh>
    <rPh sb="47" eb="49">
      <t>バアイ</t>
    </rPh>
    <rPh sb="51" eb="54">
      <t>ハイグウシャ</t>
    </rPh>
    <rPh sb="54" eb="56">
      <t>テイガク</t>
    </rPh>
    <rPh sb="56" eb="58">
      <t>ゲンゼイ</t>
    </rPh>
    <rPh sb="58" eb="60">
      <t>タイショウ</t>
    </rPh>
    <phoneticPr fontId="2"/>
  </si>
  <si>
    <t>※（A）～（D）であり、かつ、①・②
である場合は☑（非居住者は除く）</t>
    <rPh sb="27" eb="31">
      <t>ヒキョジュウシャ</t>
    </rPh>
    <phoneticPr fontId="2"/>
  </si>
  <si>
    <t>　　◆給与所得者の配偶者控除等申告書 兼 年末調整に係る定額減税のための申告書（同一生計配偶者に係る申告）◆</t>
    <rPh sb="3" eb="5">
      <t>キュウヨ</t>
    </rPh>
    <rPh sb="5" eb="7">
      <t>ショトク</t>
    </rPh>
    <rPh sb="7" eb="8">
      <t>シャ</t>
    </rPh>
    <rPh sb="9" eb="12">
      <t>ハイグウシャ</t>
    </rPh>
    <rPh sb="12" eb="14">
      <t>コウジョ</t>
    </rPh>
    <rPh sb="14" eb="15">
      <t>トウ</t>
    </rPh>
    <rPh sb="15" eb="18">
      <t>シンコクショ</t>
    </rPh>
    <rPh sb="40" eb="41">
      <t>ドウ</t>
    </rPh>
    <rPh sb="41" eb="42">
      <t>イチ</t>
    </rPh>
    <rPh sb="42" eb="44">
      <t>セイケイ</t>
    </rPh>
    <rPh sb="44" eb="47">
      <t>ハイグウシャ</t>
    </rPh>
    <rPh sb="48" eb="49">
      <t>カカ</t>
    </rPh>
    <rPh sb="50" eb="52">
      <t>シンコク</t>
    </rPh>
    <phoneticPr fontId="2"/>
  </si>
  <si>
    <r>
      <t>　</t>
    </r>
    <r>
      <rPr>
        <b/>
        <sz val="12"/>
        <rFont val="ＭＳ Ｐゴシック"/>
        <family val="3"/>
        <charset val="128"/>
      </rPr>
      <t>◆ 給与所得者の基礎控除申告書 ◆</t>
    </r>
    <r>
      <rPr>
        <sz val="12"/>
        <rFont val="ＭＳ Ｐゴシック"/>
        <family val="3"/>
        <charset val="128"/>
      </rPr>
      <t>　</t>
    </r>
    <phoneticPr fontId="2"/>
  </si>
  <si>
    <t>〇「基礎控除申告書」の「区分Ⅰ」欄が(A)～(C)に該当し、かつ、「配偶者控除等申告書」の「区分Ⅱ」欄が①～④に該当する場合は、配偶者控除又は配偶者特別控除の</t>
    <rPh sb="56" eb="58">
      <t>ガイトウ</t>
    </rPh>
    <rPh sb="60" eb="62">
      <t>バアイ</t>
    </rPh>
    <rPh sb="64" eb="67">
      <t>ハイグウシャ</t>
    </rPh>
    <rPh sb="67" eb="69">
      <t>コウジョ</t>
    </rPh>
    <rPh sb="69" eb="70">
      <t>マタ</t>
    </rPh>
    <rPh sb="71" eb="74">
      <t>ハイグウシャ</t>
    </rPh>
    <rPh sb="74" eb="76">
      <t>トクベツ</t>
    </rPh>
    <rPh sb="76" eb="78">
      <t>コウジョ</t>
    </rPh>
    <phoneticPr fontId="2"/>
  </si>
  <si>
    <t>適用を受けることができます。</t>
    <rPh sb="0" eb="2">
      <t>テキヨウ</t>
    </rPh>
    <rPh sb="3" eb="4">
      <t>ウ</t>
    </rPh>
    <phoneticPr fontId="2"/>
  </si>
  <si>
    <t>〇配偶者の氏名等</t>
    <rPh sb="1" eb="4">
      <t>ハイグウシャ</t>
    </rPh>
    <rPh sb="5" eb="7">
      <t>シメイ</t>
    </rPh>
    <rPh sb="7" eb="8">
      <t>トウ</t>
    </rPh>
    <phoneticPr fontId="2"/>
  </si>
  <si>
    <t>明・大
昭・平</t>
  </si>
  <si>
    <t>明・大
昭・平</t>
    <phoneticPr fontId="2"/>
  </si>
  <si>
    <t>〇「基礎控除申告書」の「区分Ⅰ」欄が(A)～(D)に該当し、かつ、「配偶者控除等申告書」の「区分Ⅱ」欄が①又は②に該当する場合は、配偶者に係る定額減税の</t>
    <rPh sb="53" eb="54">
      <t>マタ</t>
    </rPh>
    <rPh sb="57" eb="59">
      <t>ガイトウ</t>
    </rPh>
    <rPh sb="61" eb="63">
      <t>バアイ</t>
    </rPh>
    <rPh sb="65" eb="68">
      <t>ハイグウシャ</t>
    </rPh>
    <rPh sb="69" eb="70">
      <t>カカ</t>
    </rPh>
    <rPh sb="71" eb="75">
      <t>テイガクゲンゼイ</t>
    </rPh>
    <phoneticPr fontId="2"/>
  </si>
  <si>
    <t>適用を受けることができます。ただし、その配偶者が非居住者である場合を除きます。</t>
    <rPh sb="3" eb="4">
      <t>ウ</t>
    </rPh>
    <rPh sb="20" eb="23">
      <t>ハイグウシャ</t>
    </rPh>
    <rPh sb="24" eb="28">
      <t>ヒキョジュウシャ</t>
    </rPh>
    <rPh sb="31" eb="33">
      <t>バアイ</t>
    </rPh>
    <rPh sb="34" eb="35">
      <t>ノゾ</t>
    </rPh>
    <phoneticPr fontId="2"/>
  </si>
  <si>
    <t>オノミチ　タエコ</t>
    <phoneticPr fontId="2"/>
  </si>
  <si>
    <t>所属部署</t>
    <rPh sb="0" eb="2">
      <t>ショゾク</t>
    </rPh>
    <rPh sb="2" eb="4">
      <t>ブショ</t>
    </rPh>
    <phoneticPr fontId="2"/>
  </si>
  <si>
    <t>尾道市公立みつぎ総合病院</t>
    <rPh sb="0" eb="5">
      <t>オノミチシコウリツ</t>
    </rPh>
    <rPh sb="8" eb="12">
      <t>ソウゴウビョウイン</t>
    </rPh>
    <phoneticPr fontId="2"/>
  </si>
  <si>
    <t>尾道市御調町市124番地</t>
    <rPh sb="0" eb="3">
      <t>オノミチシ</t>
    </rPh>
    <rPh sb="3" eb="7">
      <t>ミツギチョウイチ</t>
    </rPh>
    <rPh sb="10" eb="12">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</si>
</sst>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7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theme="1"/>
      <name val="ＭＳ Ｐ明朝"/>
      <family val="1"/>
      <charset val="128"/>
    </font>
    <font>
      <sz val="8"/>
      <color theme="1"/>
      <name val="ＭＳ Ｐ明朝"/>
      <family val="1"/>
      <charset val="128"/>
    </font>
    <font>
      <sz val="9"/>
      <name val="ＭＳ Ｐ明朝"/>
      <family val="1"/>
      <charset val="128"/>
    </font>
    <font>
      <sz val="6"/>
      <color theme="1"/>
      <name val="ＭＳ Ｐ明朝"/>
      <family val="1"/>
      <charset val="128"/>
    </font>
    <font>
      <sz val="5"/>
      <color theme="1"/>
      <name val="ＭＳ Ｐ明朝"/>
      <family val="1"/>
      <charset val="128"/>
    </font>
    <font>
      <sz val="8"/>
      <name val="ＭＳ Ｐ明朝"/>
      <family val="1"/>
      <charset val="128"/>
    </font>
    <font>
      <sz val="11"/>
      <name val="ＭＳ Ｐ明朝"/>
      <family val="1"/>
      <charset val="128"/>
    </font>
    <font>
      <sz val="11"/>
      <color theme="1"/>
      <name val="ＭＳ Ｐ明朝"/>
      <family val="1"/>
      <charset val="128"/>
    </font>
    <font>
      <sz val="12"/>
      <name val="HG丸ｺﾞｼｯｸM-PRO"/>
      <family val="3"/>
      <charset val="128"/>
    </font>
    <font>
      <sz val="10"/>
      <name val="ＭＳ Ｐ明朝"/>
      <family val="1"/>
      <charset val="128"/>
    </font>
    <font>
      <b/>
      <sz val="6"/>
      <name val="ＭＳ Ｐ明朝"/>
      <family val="1"/>
      <charset val="128"/>
    </font>
    <font>
      <sz val="6"/>
      <name val="ＭＳ Ｐ明朝"/>
      <family val="1"/>
      <charset val="128"/>
    </font>
    <font>
      <sz val="7"/>
      <color theme="1"/>
      <name val="ＭＳ Ｐ明朝"/>
      <family val="1"/>
      <charset val="128"/>
    </font>
    <font>
      <sz val="12"/>
      <name val="ＭＳ Ｐ明朝"/>
      <family val="1"/>
      <charset val="128"/>
    </font>
    <font>
      <sz val="10"/>
      <color theme="1"/>
      <name val="ＭＳ Ｐ明朝"/>
      <family val="1"/>
      <charset val="128"/>
    </font>
    <font>
      <sz val="14"/>
      <name val="HG丸ｺﾞｼｯｸM-PRO"/>
      <family val="3"/>
      <charset val="128"/>
    </font>
    <font>
      <sz val="8.5"/>
      <name val="ＭＳ Ｐ明朝"/>
      <family val="1"/>
      <charset val="128"/>
    </font>
    <font>
      <sz val="7.5"/>
      <color theme="1"/>
      <name val="ＭＳ Ｐ明朝"/>
      <family val="1"/>
      <charset val="128"/>
    </font>
    <font>
      <sz val="7.5"/>
      <name val="ＭＳ Ｐ明朝"/>
      <family val="1"/>
      <charset val="128"/>
    </font>
    <font>
      <sz val="10"/>
      <color rgb="FFFF0000"/>
      <name val="ＭＳ Ｐ明朝"/>
      <family val="1"/>
      <charset val="128"/>
    </font>
    <font>
      <sz val="9"/>
      <color indexed="81"/>
      <name val="MS P ゴシック"/>
      <family val="3"/>
      <charset val="128"/>
    </font>
    <font>
      <b/>
      <sz val="9"/>
      <color indexed="81"/>
      <name val="MS P ゴシック"/>
      <family val="3"/>
      <charset val="128"/>
    </font>
    <font>
      <b/>
      <sz val="9"/>
      <name val="ＭＳ Ｐ明朝"/>
      <family val="1"/>
      <charset val="128"/>
    </font>
    <font>
      <b/>
      <sz val="10"/>
      <name val="ＭＳ Ｐ明朝"/>
      <family val="1"/>
      <charset val="128"/>
    </font>
    <font>
      <sz val="9"/>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9"/>
      <color theme="1"/>
      <name val="ＭＳ Ｐ明朝"/>
      <family val="1"/>
      <charset val="128"/>
    </font>
    <font>
      <sz val="10"/>
      <name val="ＭＳ Ｐゴシック"/>
      <family val="3"/>
      <charset val="128"/>
    </font>
    <font>
      <sz val="5"/>
      <color theme="1"/>
      <name val="ＭＳ Ｐゴシック"/>
      <family val="3"/>
      <charset val="128"/>
    </font>
    <font>
      <b/>
      <sz val="8"/>
      <color theme="1"/>
      <name val="ＭＳ Ｐゴシック"/>
      <family val="3"/>
      <charset val="128"/>
    </font>
    <font>
      <b/>
      <sz val="10"/>
      <name val="ＭＳ Ｐゴシック"/>
      <family val="3"/>
      <charset val="128"/>
    </font>
    <font>
      <b/>
      <sz val="9"/>
      <name val="ＭＳ Ｐゴシック"/>
      <family val="3"/>
      <charset val="128"/>
    </font>
    <font>
      <b/>
      <sz val="9"/>
      <color theme="1"/>
      <name val="ＭＳ Ｐゴシック"/>
      <family val="3"/>
      <charset val="128"/>
    </font>
    <font>
      <sz val="16"/>
      <color rgb="FFFF0000"/>
      <name val="ＭＳ Ｐゴシック"/>
      <family val="3"/>
      <charset val="128"/>
    </font>
    <font>
      <sz val="14"/>
      <color rgb="FFFF0000"/>
      <name val="ＭＳ Ｐゴシック"/>
      <family val="3"/>
      <charset val="128"/>
    </font>
    <font>
      <sz val="10"/>
      <color theme="1"/>
      <name val="ＭＳ Ｐゴシック"/>
      <family val="3"/>
      <charset val="128"/>
    </font>
    <font>
      <sz val="11"/>
      <color rgb="FFFF0000"/>
      <name val="ＭＳ Ｐゴシック"/>
      <family val="3"/>
      <charset val="128"/>
    </font>
    <font>
      <sz val="11"/>
      <name val="ＭＳ Ｐゴシック"/>
      <family val="3"/>
      <charset val="128"/>
    </font>
    <font>
      <sz val="16"/>
      <name val="ＭＳ Ｐゴシック"/>
      <family val="3"/>
      <charset val="128"/>
    </font>
    <font>
      <sz val="7"/>
      <name val="ＭＳ Ｐ明朝"/>
      <family val="1"/>
      <charset val="128"/>
    </font>
    <font>
      <sz val="5"/>
      <name val="ＭＳ Ｐ明朝"/>
      <family val="1"/>
      <charset val="128"/>
    </font>
    <font>
      <b/>
      <sz val="12"/>
      <name val="ＭＳ Ｐゴシック"/>
      <family val="3"/>
      <charset val="128"/>
    </font>
    <font>
      <b/>
      <sz val="12"/>
      <color rgb="FFFF0000"/>
      <name val="ＭＳ Ｐゴシック"/>
      <family val="3"/>
      <charset val="128"/>
    </font>
    <font>
      <b/>
      <sz val="16"/>
      <name val="ＭＳ Ｐゴシック"/>
      <family val="3"/>
      <charset val="128"/>
    </font>
    <font>
      <b/>
      <sz val="16"/>
      <color rgb="FFFF0000"/>
      <name val="ＭＳ Ｐゴシック"/>
      <family val="3"/>
      <charset val="128"/>
    </font>
    <font>
      <b/>
      <sz val="18"/>
      <name val="ＭＳ Ｐゴシック"/>
      <family val="3"/>
      <charset val="128"/>
    </font>
    <font>
      <b/>
      <sz val="18"/>
      <color theme="1"/>
      <name val="ＭＳ Ｐゴシック"/>
      <family val="3"/>
      <charset val="128"/>
    </font>
    <font>
      <sz val="20"/>
      <name val="ＭＳ Ｐゴシック"/>
      <family val="3"/>
      <charset val="128"/>
    </font>
    <font>
      <b/>
      <sz val="20"/>
      <name val="ＭＳ Ｐゴシック"/>
      <family val="3"/>
      <charset val="128"/>
    </font>
    <font>
      <b/>
      <sz val="18"/>
      <color rgb="FFFF0000"/>
      <name val="ＭＳ Ｐゴシック"/>
      <family val="3"/>
      <charset val="128"/>
    </font>
    <font>
      <sz val="20"/>
      <color rgb="FFFF0000"/>
      <name val="ＭＳ Ｐゴシック"/>
      <family val="3"/>
      <charset val="128"/>
    </font>
    <font>
      <b/>
      <sz val="20"/>
      <color rgb="FFFF0000"/>
      <name val="ＭＳ Ｐゴシック"/>
      <family val="3"/>
      <charset val="128"/>
    </font>
    <font>
      <b/>
      <sz val="16"/>
      <color theme="1"/>
      <name val="ＭＳ Ｐゴシック"/>
      <family val="3"/>
      <charset val="128"/>
    </font>
    <font>
      <b/>
      <sz val="10"/>
      <color rgb="FFFF0000"/>
      <name val="ＭＳ Ｐゴシック"/>
      <family val="3"/>
      <charset val="128"/>
    </font>
    <font>
      <b/>
      <sz val="11"/>
      <color rgb="FFFF0000"/>
      <name val="ＭＳ Ｐゴシック"/>
      <family val="3"/>
      <charset val="128"/>
    </font>
    <font>
      <b/>
      <sz val="11"/>
      <name val="ＭＳ Ｐゴシック"/>
      <family val="3"/>
      <charset val="128"/>
    </font>
    <font>
      <b/>
      <sz val="11"/>
      <color rgb="FFFF0000"/>
      <name val="ＭＳ Ｐ明朝"/>
      <family val="1"/>
      <charset val="128"/>
    </font>
    <font>
      <sz val="8.5"/>
      <color theme="1"/>
      <name val="ＭＳ Ｐ明朝"/>
      <family val="1"/>
      <charset val="128"/>
    </font>
    <font>
      <sz val="11"/>
      <color theme="1"/>
      <name val="游ゴシック"/>
      <family val="2"/>
      <scheme val="minor"/>
    </font>
    <font>
      <sz val="18"/>
      <color theme="1"/>
      <name val="ＭＳ Ｐゴシック"/>
      <family val="3"/>
      <charset val="128"/>
    </font>
    <font>
      <sz val="11"/>
      <color theme="1"/>
      <name val="ＭＳ Ｐゴシック"/>
      <family val="3"/>
      <charset val="128"/>
    </font>
    <font>
      <b/>
      <sz val="9"/>
      <color rgb="FFFF0000"/>
      <name val="ＭＳ Ｐ明朝"/>
      <family val="1"/>
      <charset val="128"/>
    </font>
    <font>
      <sz val="14"/>
      <name val="ＭＳ Ｐ明朝"/>
      <family val="1"/>
      <charset val="128"/>
    </font>
    <font>
      <sz val="14"/>
      <color theme="1"/>
      <name val="ＭＳ Ｐ明朝"/>
      <family val="1"/>
      <charset val="128"/>
    </font>
    <font>
      <sz val="13"/>
      <color theme="1"/>
      <name val="ＭＳ Ｐゴシック"/>
      <family val="3"/>
      <charset val="128"/>
    </font>
    <font>
      <sz val="14"/>
      <color rgb="FFFF0000"/>
      <name val="ＭＳ Ｐ明朝"/>
      <family val="1"/>
      <charset val="128"/>
    </font>
    <font>
      <sz val="18"/>
      <color rgb="FFFF0000"/>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rgb="FFFFEBFF"/>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FF00"/>
        <bgColor indexed="64"/>
      </patternFill>
    </fill>
  </fills>
  <borders count="103">
    <border>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44" fillId="0" borderId="0"/>
    <xf numFmtId="0" fontId="65" fillId="0" borderId="0"/>
  </cellStyleXfs>
  <cellXfs count="643">
    <xf numFmtId="0" fontId="0" fillId="0" borderId="0" xfId="0">
      <alignment vertical="center"/>
    </xf>
    <xf numFmtId="0" fontId="0" fillId="0" borderId="0" xfId="0" applyProtection="1">
      <alignment vertical="center"/>
      <protection locked="0"/>
    </xf>
    <xf numFmtId="38" fontId="0" fillId="0" borderId="0" xfId="0" applyNumberFormat="1" applyProtection="1">
      <alignment vertical="center"/>
      <protection locked="0"/>
    </xf>
    <xf numFmtId="38" fontId="0" fillId="0" borderId="12" xfId="1" applyFont="1" applyBorder="1" applyProtection="1">
      <alignment vertical="center"/>
      <protection locked="0"/>
    </xf>
    <xf numFmtId="38" fontId="0" fillId="0" borderId="5" xfId="1" applyFont="1" applyBorder="1" applyProtection="1">
      <alignment vertical="center"/>
      <protection locked="0"/>
    </xf>
    <xf numFmtId="38" fontId="0" fillId="0" borderId="6" xfId="1" applyFont="1" applyBorder="1" applyProtection="1">
      <alignment vertical="center"/>
      <protection locked="0"/>
    </xf>
    <xf numFmtId="0" fontId="0" fillId="0" borderId="0" xfId="0" applyAlignment="1" applyProtection="1">
      <alignment horizontal="right" vertical="center"/>
      <protection locked="0"/>
    </xf>
    <xf numFmtId="38" fontId="0" fillId="0" borderId="0" xfId="1" applyFont="1" applyProtection="1">
      <alignment vertical="center"/>
      <protection locked="0"/>
    </xf>
    <xf numFmtId="0" fontId="0" fillId="3" borderId="0" xfId="0" applyFill="1" applyProtection="1">
      <alignment vertical="center"/>
      <protection locked="0"/>
    </xf>
    <xf numFmtId="0" fontId="0" fillId="4" borderId="0" xfId="0" applyFill="1" applyProtection="1">
      <alignment vertical="center"/>
      <protection locked="0"/>
    </xf>
    <xf numFmtId="38" fontId="0" fillId="0" borderId="17" xfId="1" applyFont="1" applyBorder="1" applyProtection="1">
      <alignment vertical="center"/>
      <protection locked="0"/>
    </xf>
    <xf numFmtId="0" fontId="0" fillId="3" borderId="0" xfId="0" applyFill="1" applyAlignment="1" applyProtection="1">
      <alignment horizontal="center" vertical="center"/>
      <protection locked="0"/>
    </xf>
    <xf numFmtId="0" fontId="0" fillId="4" borderId="0" xfId="0" applyFill="1" applyAlignment="1" applyProtection="1">
      <alignment horizontal="center" vertical="center"/>
      <protection locked="0"/>
    </xf>
    <xf numFmtId="38" fontId="0" fillId="0" borderId="12" xfId="1" applyFont="1" applyFill="1" applyBorder="1" applyProtection="1">
      <alignment vertical="center"/>
      <protection locked="0"/>
    </xf>
    <xf numFmtId="0" fontId="0" fillId="0" borderId="0" xfId="0" applyAlignment="1" applyProtection="1">
      <alignment horizontal="center" vertical="center"/>
      <protection locked="0"/>
    </xf>
    <xf numFmtId="0" fontId="0" fillId="3" borderId="28" xfId="0" applyFill="1" applyBorder="1" applyProtection="1">
      <alignment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38" fontId="0" fillId="0" borderId="39" xfId="1" applyFont="1" applyBorder="1" applyProtection="1">
      <alignment vertical="center"/>
      <protection locked="0"/>
    </xf>
    <xf numFmtId="38" fontId="0" fillId="0" borderId="40" xfId="1" applyFont="1" applyBorder="1" applyAlignment="1" applyProtection="1">
      <alignment horizontal="right" vertical="center"/>
      <protection locked="0"/>
    </xf>
    <xf numFmtId="0" fontId="0" fillId="4" borderId="21" xfId="0" applyFill="1" applyBorder="1" applyProtection="1">
      <alignment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38" fontId="0" fillId="0" borderId="0" xfId="1" applyFont="1" applyAlignment="1" applyProtection="1">
      <alignment horizontal="right" vertical="center"/>
      <protection locked="0"/>
    </xf>
    <xf numFmtId="0" fontId="0" fillId="0" borderId="12" xfId="0" applyBorder="1" applyProtection="1">
      <alignment vertical="center"/>
      <protection locked="0"/>
    </xf>
    <xf numFmtId="38" fontId="0" fillId="0" borderId="13" xfId="1" applyFont="1" applyBorder="1" applyProtection="1">
      <alignment vertical="center"/>
      <protection locked="0"/>
    </xf>
    <xf numFmtId="38" fontId="0" fillId="0" borderId="42" xfId="0" applyNumberFormat="1" applyBorder="1" applyProtection="1">
      <alignment vertical="center"/>
      <protection locked="0"/>
    </xf>
    <xf numFmtId="38" fontId="0" fillId="0" borderId="28" xfId="1" applyFont="1" applyBorder="1" applyAlignment="1" applyProtection="1">
      <alignment vertical="center"/>
      <protection locked="0"/>
    </xf>
    <xf numFmtId="38" fontId="0" fillId="0" borderId="29" xfId="1" applyFont="1" applyBorder="1" applyAlignment="1" applyProtection="1">
      <alignment vertical="center"/>
      <protection locked="0"/>
    </xf>
    <xf numFmtId="0" fontId="0" fillId="0" borderId="29" xfId="0" applyBorder="1" applyProtection="1">
      <alignment vertical="center"/>
      <protection locked="0"/>
    </xf>
    <xf numFmtId="38" fontId="0" fillId="0" borderId="29" xfId="1" applyFont="1" applyBorder="1" applyProtection="1">
      <alignment vertical="center"/>
      <protection locked="0"/>
    </xf>
    <xf numFmtId="0" fontId="0" fillId="0" borderId="30" xfId="0" applyBorder="1" applyAlignment="1" applyProtection="1">
      <alignment horizontal="right" vertical="center"/>
      <protection locked="0"/>
    </xf>
    <xf numFmtId="0" fontId="0" fillId="0" borderId="39" xfId="0" applyBorder="1" applyProtection="1">
      <alignment vertical="center"/>
      <protection locked="0"/>
    </xf>
    <xf numFmtId="0" fontId="0" fillId="0" borderId="43" xfId="0" applyBorder="1" applyProtection="1">
      <alignment vertical="center"/>
      <protection locked="0"/>
    </xf>
    <xf numFmtId="38" fontId="0" fillId="0" borderId="43" xfId="1" applyFont="1" applyBorder="1" applyProtection="1">
      <alignment vertical="center"/>
      <protection locked="0"/>
    </xf>
    <xf numFmtId="38" fontId="0" fillId="0" borderId="40" xfId="1" applyFont="1" applyBorder="1" applyProtection="1">
      <alignment vertical="center"/>
      <protection locked="0"/>
    </xf>
    <xf numFmtId="38" fontId="0" fillId="0" borderId="4" xfId="1" applyFont="1" applyBorder="1" applyAlignment="1" applyProtection="1">
      <alignment vertical="center"/>
      <protection locked="0"/>
    </xf>
    <xf numFmtId="38" fontId="0" fillId="0" borderId="0" xfId="1" applyFont="1" applyBorder="1" applyAlignment="1" applyProtection="1">
      <alignment vertical="center"/>
      <protection locked="0"/>
    </xf>
    <xf numFmtId="38" fontId="0" fillId="0" borderId="0" xfId="1" applyFont="1" applyBorder="1" applyProtection="1">
      <alignment vertical="center"/>
      <protection locked="0"/>
    </xf>
    <xf numFmtId="0" fontId="0" fillId="0" borderId="3" xfId="0" applyBorder="1" applyAlignment="1" applyProtection="1">
      <alignment horizontal="right" vertical="center"/>
      <protection locked="0"/>
    </xf>
    <xf numFmtId="57" fontId="0" fillId="0" borderId="0" xfId="0" applyNumberFormat="1" applyProtection="1">
      <alignment vertical="center"/>
      <protection locked="0"/>
    </xf>
    <xf numFmtId="38" fontId="0" fillId="0" borderId="21" xfId="1" applyFont="1" applyBorder="1" applyAlignment="1" applyProtection="1">
      <alignment vertical="center"/>
      <protection locked="0"/>
    </xf>
    <xf numFmtId="38" fontId="0" fillId="0" borderId="22" xfId="1" applyFont="1" applyBorder="1" applyAlignment="1" applyProtection="1">
      <alignment vertical="center"/>
      <protection locked="0"/>
    </xf>
    <xf numFmtId="0" fontId="0" fillId="0" borderId="22" xfId="0" applyBorder="1" applyProtection="1">
      <alignment vertical="center"/>
      <protection locked="0"/>
    </xf>
    <xf numFmtId="0" fontId="0" fillId="0" borderId="23" xfId="0" applyBorder="1" applyAlignment="1" applyProtection="1">
      <alignment horizontal="right" vertical="center"/>
      <protection locked="0"/>
    </xf>
    <xf numFmtId="0" fontId="0" fillId="0" borderId="41" xfId="0" applyBorder="1" applyAlignment="1" applyProtection="1">
      <alignment horizontal="center" vertical="center"/>
      <protection locked="0"/>
    </xf>
    <xf numFmtId="38" fontId="0" fillId="0" borderId="41" xfId="0" applyNumberFormat="1" applyBorder="1" applyProtection="1">
      <alignment vertical="center"/>
      <protection locked="0"/>
    </xf>
    <xf numFmtId="0" fontId="0" fillId="0" borderId="0" xfId="1" applyNumberFormat="1" applyFont="1" applyAlignment="1" applyProtection="1">
      <alignment horizontal="center" vertical="center"/>
      <protection locked="0"/>
    </xf>
    <xf numFmtId="0" fontId="0" fillId="0" borderId="12" xfId="0" applyBorder="1" applyAlignment="1" applyProtection="1">
      <alignment horizontal="center" vertical="center"/>
      <protection locked="0"/>
    </xf>
    <xf numFmtId="0" fontId="13" fillId="2" borderId="56"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1" fillId="0" borderId="0" xfId="0" applyFont="1" applyProtection="1">
      <alignment vertical="center"/>
      <protection locked="0"/>
    </xf>
    <xf numFmtId="0" fontId="9" fillId="0" borderId="5" xfId="0" applyFont="1" applyBorder="1" applyAlignment="1" applyProtection="1">
      <protection locked="0"/>
    </xf>
    <xf numFmtId="0" fontId="9" fillId="0" borderId="6" xfId="0" applyFont="1" applyBorder="1" applyAlignment="1" applyProtection="1">
      <protection locked="0"/>
    </xf>
    <xf numFmtId="0" fontId="9" fillId="0" borderId="0" xfId="0" applyFont="1" applyAlignment="1" applyProtection="1">
      <protection locked="0"/>
    </xf>
    <xf numFmtId="0" fontId="28" fillId="0" borderId="0" xfId="0" applyFont="1" applyAlignment="1" applyProtection="1">
      <protection locked="0"/>
    </xf>
    <xf numFmtId="0" fontId="9" fillId="0" borderId="0" xfId="0" applyFont="1" applyAlignment="1" applyProtection="1">
      <alignment horizontal="right"/>
      <protection locked="0"/>
    </xf>
    <xf numFmtId="0" fontId="17"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0" borderId="0" xfId="0" applyFont="1" applyAlignment="1" applyProtection="1">
      <protection locked="0"/>
    </xf>
    <xf numFmtId="0" fontId="29" fillId="0" borderId="0" xfId="0" applyFont="1" applyAlignment="1" applyProtection="1">
      <protection locked="0"/>
    </xf>
    <xf numFmtId="0" fontId="29" fillId="0" borderId="0" xfId="0" applyFont="1" applyAlignment="1" applyProtection="1">
      <alignment horizontal="right"/>
      <protection locked="0"/>
    </xf>
    <xf numFmtId="0" fontId="29" fillId="0" borderId="0" xfId="0" applyFont="1" applyAlignment="1" applyProtection="1">
      <alignment horizontal="distributed" vertical="center" wrapText="1"/>
      <protection locked="0"/>
    </xf>
    <xf numFmtId="0" fontId="30" fillId="0" borderId="0" xfId="0" applyFont="1" applyAlignment="1" applyProtection="1">
      <alignment horizontal="center" vertical="center" wrapText="1"/>
      <protection locked="0"/>
    </xf>
    <xf numFmtId="0" fontId="9" fillId="0" borderId="0" xfId="0" applyFont="1" applyAlignment="1" applyProtection="1">
      <alignment vertical="top" wrapText="1"/>
      <protection locked="0"/>
    </xf>
    <xf numFmtId="0" fontId="5" fillId="0" borderId="0" xfId="0" applyFont="1" applyAlignment="1" applyProtection="1">
      <alignment vertical="center" wrapText="1"/>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26" fillId="0" borderId="0" xfId="0" applyFont="1" applyAlignment="1" applyProtection="1">
      <protection locked="0"/>
    </xf>
    <xf numFmtId="0" fontId="9" fillId="0" borderId="1" xfId="0" applyFont="1" applyBorder="1" applyAlignment="1" applyProtection="1">
      <alignment vertical="center" wrapText="1"/>
      <protection locked="0"/>
    </xf>
    <xf numFmtId="0" fontId="9" fillId="0" borderId="45"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5" fillId="0" borderId="44" xfId="0"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9" fillId="0" borderId="23" xfId="0" applyFont="1" applyBorder="1" applyAlignment="1" applyProtection="1">
      <alignment vertical="center" wrapText="1"/>
      <protection locked="0"/>
    </xf>
    <xf numFmtId="0" fontId="9" fillId="0" borderId="82" xfId="0" applyFont="1" applyBorder="1" applyAlignment="1" applyProtection="1">
      <alignment vertical="center" wrapText="1"/>
      <protection locked="0"/>
    </xf>
    <xf numFmtId="0" fontId="11" fillId="0" borderId="22" xfId="0" applyFont="1" applyBorder="1" applyProtection="1">
      <alignment vertical="center"/>
      <protection locked="0"/>
    </xf>
    <xf numFmtId="0" fontId="11" fillId="0" borderId="3" xfId="0" applyFont="1" applyBorder="1" applyProtection="1">
      <alignment vertical="center"/>
      <protection locked="0"/>
    </xf>
    <xf numFmtId="0" fontId="9" fillId="0" borderId="58" xfId="0" applyFont="1" applyBorder="1" applyAlignment="1" applyProtection="1">
      <alignment vertical="center" wrapText="1"/>
      <protection locked="0"/>
    </xf>
    <xf numFmtId="0" fontId="5" fillId="0" borderId="55" xfId="0" applyFont="1" applyBorder="1" applyAlignment="1" applyProtection="1">
      <alignment horizontal="center" vertical="center"/>
      <protection locked="0"/>
    </xf>
    <xf numFmtId="0" fontId="9" fillId="0" borderId="62" xfId="0" applyFont="1" applyBorder="1" applyAlignment="1" applyProtection="1">
      <alignment vertical="center" wrapText="1"/>
      <protection locked="0"/>
    </xf>
    <xf numFmtId="0" fontId="5" fillId="0" borderId="59" xfId="0" applyFont="1" applyBorder="1" applyAlignment="1" applyProtection="1">
      <alignment horizontal="center" vertical="center"/>
      <protection locked="0"/>
    </xf>
    <xf numFmtId="0" fontId="15" fillId="0" borderId="0" xfId="0" applyFont="1" applyAlignment="1" applyProtection="1">
      <alignment vertical="top" wrapText="1"/>
      <protection locked="0"/>
    </xf>
    <xf numFmtId="0" fontId="32" fillId="0" borderId="0" xfId="0" applyFont="1" applyAlignment="1" applyProtection="1">
      <protection locked="0"/>
    </xf>
    <xf numFmtId="0" fontId="34" fillId="0" borderId="0" xfId="0" applyFont="1" applyAlignment="1" applyProtection="1">
      <alignment horizontal="left"/>
      <protection locked="0"/>
    </xf>
    <xf numFmtId="0" fontId="29" fillId="0" borderId="0" xfId="0" applyFont="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63" fillId="0" borderId="0" xfId="0" applyFont="1" applyProtection="1">
      <alignment vertical="center"/>
      <protection locked="0"/>
    </xf>
    <xf numFmtId="0" fontId="10" fillId="0" borderId="0" xfId="0" applyFont="1" applyProtection="1">
      <alignment vertical="center"/>
      <protection locked="0"/>
    </xf>
    <xf numFmtId="0" fontId="67" fillId="0" borderId="0" xfId="3" applyFont="1" applyAlignment="1">
      <alignment horizontal="center" vertical="center"/>
    </xf>
    <xf numFmtId="0" fontId="67" fillId="0" borderId="0" xfId="3" applyFont="1" applyAlignment="1">
      <alignment horizontal="center"/>
    </xf>
    <xf numFmtId="0" fontId="67" fillId="0" borderId="0" xfId="3" applyFont="1"/>
    <xf numFmtId="0" fontId="67" fillId="0" borderId="12" xfId="3" applyFont="1" applyBorder="1" applyAlignment="1">
      <alignment horizontal="center" vertical="center"/>
    </xf>
    <xf numFmtId="0" fontId="13" fillId="2" borderId="48" xfId="0" applyFont="1" applyFill="1" applyBorder="1" applyAlignment="1">
      <alignment horizontal="center" vertical="center" wrapText="1"/>
    </xf>
    <xf numFmtId="0" fontId="5" fillId="0" borderId="0" xfId="0" applyFont="1" applyAlignment="1" applyProtection="1">
      <alignment horizontal="center" vertical="center" wrapText="1"/>
      <protection locked="0"/>
    </xf>
    <xf numFmtId="0" fontId="3" fillId="0" borderId="0" xfId="0" applyFont="1" applyAlignment="1" applyProtection="1">
      <alignment horizontal="right" wrapText="1"/>
      <protection locked="0"/>
    </xf>
    <xf numFmtId="0" fontId="37" fillId="0" borderId="0" xfId="0" applyFont="1" applyAlignment="1" applyProtection="1">
      <alignment vertical="center" wrapText="1"/>
      <protection locked="0"/>
    </xf>
    <xf numFmtId="0" fontId="52" fillId="0" borderId="0" xfId="0" applyFont="1" applyAlignment="1">
      <alignment vertical="center" shrinkToFit="1"/>
    </xf>
    <xf numFmtId="0" fontId="3" fillId="0" borderId="0" xfId="0" applyFont="1" applyAlignment="1" applyProtection="1">
      <alignment wrapText="1"/>
      <protection locked="0"/>
    </xf>
    <xf numFmtId="0" fontId="6" fillId="0" borderId="1" xfId="0" applyFont="1" applyBorder="1" applyAlignment="1" applyProtection="1">
      <alignment vertical="center" wrapText="1"/>
      <protection locked="0"/>
    </xf>
    <xf numFmtId="0" fontId="38" fillId="0" borderId="1" xfId="0" applyFont="1" applyBorder="1" applyAlignment="1" applyProtection="1">
      <alignment vertical="center" wrapText="1"/>
      <protection locked="0"/>
    </xf>
    <xf numFmtId="0" fontId="50" fillId="0" borderId="1" xfId="0" applyFont="1" applyBorder="1" applyAlignment="1">
      <alignment vertical="center" shrinkToFit="1"/>
    </xf>
    <xf numFmtId="0" fontId="50" fillId="0" borderId="0" xfId="0" applyFont="1" applyAlignment="1">
      <alignment vertical="center" shrinkToFit="1"/>
    </xf>
    <xf numFmtId="0" fontId="5" fillId="0" borderId="7" xfId="0" applyFont="1" applyBorder="1" applyAlignment="1" applyProtection="1">
      <alignment vertical="center" wrapText="1"/>
      <protection locked="0"/>
    </xf>
    <xf numFmtId="57" fontId="0" fillId="0" borderId="0" xfId="0" applyNumberFormat="1" applyAlignment="1" applyProtection="1">
      <alignment horizontal="center" vertical="center"/>
      <protection locked="0"/>
    </xf>
    <xf numFmtId="0" fontId="23" fillId="2" borderId="48" xfId="0" applyFont="1" applyFill="1" applyBorder="1" applyAlignment="1">
      <alignment horizontal="center" vertical="center" wrapText="1"/>
    </xf>
    <xf numFmtId="0" fontId="9" fillId="0" borderId="0" xfId="0" applyFont="1" applyAlignment="1" applyProtection="1">
      <alignment horizontal="left" vertical="center"/>
      <protection locked="0"/>
    </xf>
    <xf numFmtId="0" fontId="5" fillId="0" borderId="7" xfId="0" applyFont="1" applyBorder="1" applyProtection="1">
      <alignment vertical="center"/>
      <protection locked="0"/>
    </xf>
    <xf numFmtId="0" fontId="5" fillId="0" borderId="0" xfId="0" applyFont="1" applyAlignment="1" applyProtection="1">
      <alignment horizontal="left" vertical="center"/>
      <protection locked="0"/>
    </xf>
    <xf numFmtId="0" fontId="30" fillId="0" borderId="0" xfId="0" applyFont="1" applyAlignment="1" applyProtection="1">
      <protection locked="0"/>
    </xf>
    <xf numFmtId="0" fontId="63" fillId="0" borderId="6" xfId="0" applyFont="1" applyBorder="1" applyAlignment="1">
      <alignment vertical="center" wrapText="1"/>
    </xf>
    <xf numFmtId="0" fontId="0" fillId="0" borderId="0" xfId="0" applyAlignment="1" applyProtection="1">
      <alignment vertical="center" wrapText="1"/>
      <protection locked="0"/>
    </xf>
    <xf numFmtId="0" fontId="5" fillId="0" borderId="59"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9" fillId="0" borderId="0" xfId="0" applyFont="1" applyAlignment="1" applyProtection="1">
      <alignment horizontal="distributed" vertical="center" wrapText="1"/>
      <protection locked="0"/>
    </xf>
    <xf numFmtId="0" fontId="63" fillId="0" borderId="6" xfId="0" applyFont="1" applyBorder="1" applyAlignment="1" applyProtection="1">
      <alignment vertical="center" wrapText="1"/>
      <protection locked="0"/>
    </xf>
    <xf numFmtId="0" fontId="52" fillId="0" borderId="0" xfId="0" applyFont="1" applyAlignment="1" applyProtection="1">
      <alignment vertical="center" shrinkToFit="1"/>
      <protection locked="0"/>
    </xf>
    <xf numFmtId="0" fontId="50" fillId="0" borderId="1" xfId="0" applyFont="1" applyBorder="1" applyAlignment="1" applyProtection="1">
      <alignment vertical="center" shrinkToFit="1"/>
      <protection locked="0"/>
    </xf>
    <xf numFmtId="0" fontId="50" fillId="0" borderId="0" xfId="0" applyFont="1" applyAlignment="1" applyProtection="1">
      <alignment vertical="center" shrinkToFit="1"/>
      <protection locked="0"/>
    </xf>
    <xf numFmtId="0" fontId="9" fillId="0" borderId="57"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0" fontId="9" fillId="0" borderId="58" xfId="0" applyFont="1" applyBorder="1" applyAlignment="1" applyProtection="1">
      <alignment horizontal="center" vertical="center" wrapText="1"/>
      <protection locked="0"/>
    </xf>
    <xf numFmtId="0" fontId="37" fillId="0" borderId="12" xfId="0" applyFont="1" applyBorder="1" applyAlignment="1" applyProtection="1">
      <alignment horizontal="center" vertical="center" wrapText="1"/>
      <protection locked="0"/>
    </xf>
    <xf numFmtId="0" fontId="52" fillId="2" borderId="12" xfId="0" applyFont="1" applyFill="1" applyBorder="1" applyAlignment="1">
      <alignment horizontal="center" vertical="center" shrinkToFit="1"/>
    </xf>
    <xf numFmtId="0" fontId="3" fillId="0" borderId="12" xfId="0" applyFont="1" applyBorder="1" applyAlignment="1" applyProtection="1">
      <alignment horizontal="right" wrapText="1"/>
      <protection locked="0"/>
    </xf>
    <xf numFmtId="0" fontId="9" fillId="0" borderId="12"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48" fillId="2" borderId="12" xfId="0" applyFont="1" applyFill="1" applyBorder="1" applyAlignment="1">
      <alignment horizontal="center" vertical="center" wrapText="1"/>
    </xf>
    <xf numFmtId="0" fontId="9" fillId="0" borderId="12" xfId="0" applyFont="1" applyBorder="1" applyAlignment="1" applyProtection="1">
      <alignment horizontal="center" vertical="top" wrapText="1"/>
      <protection locked="0"/>
    </xf>
    <xf numFmtId="0" fontId="13" fillId="0" borderId="102"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9" fillId="0" borderId="50" xfId="0" applyFont="1" applyBorder="1" applyAlignment="1" applyProtection="1">
      <alignment horizontal="center" vertical="center" wrapText="1"/>
      <protection locked="0"/>
    </xf>
    <xf numFmtId="0" fontId="9" fillId="0" borderId="61" xfId="0" applyFont="1" applyBorder="1" applyAlignment="1" applyProtection="1">
      <alignment horizontal="center" vertical="center" wrapText="1"/>
      <protection locked="0"/>
    </xf>
    <xf numFmtId="0" fontId="36" fillId="0" borderId="34" xfId="0" applyFont="1" applyBorder="1" applyAlignment="1" applyProtection="1">
      <alignment horizontal="center" vertical="center"/>
      <protection locked="0"/>
    </xf>
    <xf numFmtId="0" fontId="36" fillId="0" borderId="37" xfId="0" applyFont="1" applyBorder="1" applyAlignment="1" applyProtection="1">
      <alignment horizontal="center" vertical="center"/>
      <protection locked="0"/>
    </xf>
    <xf numFmtId="0" fontId="36" fillId="0" borderId="35"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38" xfId="0" applyFont="1" applyBorder="1" applyAlignment="1" applyProtection="1">
      <alignment horizontal="center" vertical="center"/>
      <protection locked="0"/>
    </xf>
    <xf numFmtId="176" fontId="9" fillId="0" borderId="12"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5" fillId="0" borderId="59"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18" fillId="2" borderId="56" xfId="0" applyFont="1" applyFill="1" applyBorder="1" applyAlignment="1">
      <alignment horizontal="center" vertical="center" textRotation="255" wrapText="1"/>
    </xf>
    <xf numFmtId="0" fontId="18" fillId="2" borderId="64" xfId="0" applyFont="1" applyFill="1" applyBorder="1" applyAlignment="1">
      <alignment horizontal="center" vertical="center" textRotation="255" wrapText="1"/>
    </xf>
    <xf numFmtId="0" fontId="35" fillId="0" borderId="92" xfId="0" applyFont="1" applyBorder="1" applyAlignment="1" applyProtection="1">
      <alignment horizontal="right" vertical="center" wrapText="1"/>
      <protection locked="0"/>
    </xf>
    <xf numFmtId="0" fontId="35" fillId="0" borderId="93" xfId="0" applyFont="1" applyBorder="1" applyAlignment="1" applyProtection="1">
      <alignment horizontal="right" vertical="center" wrapText="1"/>
      <protection locked="0"/>
    </xf>
    <xf numFmtId="0" fontId="35" fillId="0" borderId="94" xfId="0" applyFont="1" applyBorder="1" applyAlignment="1" applyProtection="1">
      <alignment horizontal="right" vertical="center" wrapText="1"/>
      <protection locked="0"/>
    </xf>
    <xf numFmtId="0" fontId="33" fillId="0" borderId="0" xfId="0" applyFont="1" applyAlignment="1" applyProtection="1">
      <alignment horizontal="left" vertical="center" wrapText="1"/>
      <protection locked="0"/>
    </xf>
    <xf numFmtId="0" fontId="39" fillId="0" borderId="31" xfId="0" applyFont="1" applyBorder="1" applyAlignment="1" applyProtection="1">
      <alignment horizontal="center" vertical="center" shrinkToFit="1"/>
      <protection locked="0"/>
    </xf>
    <xf numFmtId="0" fontId="39" fillId="0" borderId="32" xfId="0" applyFont="1" applyBorder="1" applyAlignment="1" applyProtection="1">
      <alignment horizontal="center" vertical="center" shrinkToFit="1"/>
      <protection locked="0"/>
    </xf>
    <xf numFmtId="0" fontId="39" fillId="0" borderId="33" xfId="0" applyFont="1" applyBorder="1" applyAlignment="1" applyProtection="1">
      <alignment horizontal="center" vertical="center" shrinkToFit="1"/>
      <protection locked="0"/>
    </xf>
    <xf numFmtId="0" fontId="21" fillId="0" borderId="0" xfId="0" applyFont="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38" fontId="48" fillId="2" borderId="2" xfId="1" applyFont="1" applyFill="1" applyBorder="1" applyAlignment="1" applyProtection="1">
      <alignment horizontal="right" vertical="center" shrinkToFit="1"/>
      <protection locked="0"/>
    </xf>
    <xf numFmtId="38" fontId="48" fillId="2" borderId="0" xfId="1" applyFont="1" applyFill="1" applyBorder="1" applyAlignment="1" applyProtection="1">
      <alignment horizontal="right" vertical="center" shrinkToFit="1"/>
      <protection locked="0"/>
    </xf>
    <xf numFmtId="38" fontId="48" fillId="2" borderId="1" xfId="1" applyFont="1" applyFill="1" applyBorder="1" applyAlignment="1" applyProtection="1">
      <alignment horizontal="right" vertical="center" shrinkToFit="1"/>
      <protection locked="0"/>
    </xf>
    <xf numFmtId="0" fontId="15" fillId="0" borderId="8"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9" fillId="0" borderId="8"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19" fillId="0" borderId="2" xfId="0" applyFont="1" applyBorder="1" applyAlignment="1" applyProtection="1">
      <alignment horizontal="center"/>
      <protection locked="0"/>
    </xf>
    <xf numFmtId="0" fontId="19" fillId="0" borderId="0" xfId="0" applyFont="1" applyAlignment="1" applyProtection="1">
      <alignment horizontal="center"/>
      <protection locked="0"/>
    </xf>
    <xf numFmtId="0" fontId="12" fillId="0" borderId="0" xfId="0" applyFont="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9" fillId="0" borderId="55" xfId="0" applyFont="1" applyBorder="1" applyAlignment="1" applyProtection="1">
      <alignment horizontal="center" vertical="center" wrapText="1"/>
      <protection locked="0"/>
    </xf>
    <xf numFmtId="0" fontId="9" fillId="0" borderId="55" xfId="0" applyFont="1" applyBorder="1" applyAlignment="1" applyProtection="1">
      <alignment horizontal="center"/>
      <protection locked="0"/>
    </xf>
    <xf numFmtId="0" fontId="13" fillId="0" borderId="21"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5" fillId="0" borderId="1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38" fontId="48" fillId="0" borderId="78" xfId="1" applyFont="1" applyFill="1" applyBorder="1" applyAlignment="1" applyProtection="1">
      <alignment horizontal="right" vertical="top" shrinkToFit="1"/>
    </xf>
    <xf numFmtId="38" fontId="48" fillId="0" borderId="77" xfId="1" applyFont="1" applyFill="1" applyBorder="1" applyAlignment="1" applyProtection="1">
      <alignment horizontal="right" vertical="top" shrinkToFit="1"/>
    </xf>
    <xf numFmtId="38" fontId="48" fillId="0" borderId="83" xfId="1" applyFont="1" applyFill="1" applyBorder="1" applyAlignment="1" applyProtection="1">
      <alignment horizontal="right" vertical="top" shrinkToFit="1"/>
    </xf>
    <xf numFmtId="38" fontId="48" fillId="0" borderId="79" xfId="1" applyFont="1" applyFill="1" applyBorder="1" applyAlignment="1" applyProtection="1">
      <alignment horizontal="right" vertical="top" shrinkToFit="1"/>
    </xf>
    <xf numFmtId="38" fontId="48" fillId="0" borderId="0" xfId="1" applyFont="1" applyFill="1" applyBorder="1" applyAlignment="1" applyProtection="1">
      <alignment horizontal="right" vertical="top" shrinkToFit="1"/>
    </xf>
    <xf numFmtId="38" fontId="48" fillId="0" borderId="84" xfId="1" applyFont="1" applyFill="1" applyBorder="1" applyAlignment="1" applyProtection="1">
      <alignment horizontal="right" vertical="top" shrinkToFit="1"/>
    </xf>
    <xf numFmtId="0" fontId="13" fillId="0" borderId="80" xfId="0" applyFont="1" applyBorder="1" applyAlignment="1" applyProtection="1">
      <alignment horizontal="center" vertical="center" wrapText="1"/>
      <protection locked="0"/>
    </xf>
    <xf numFmtId="0" fontId="13" fillId="0" borderId="81" xfId="0" applyFont="1" applyBorder="1" applyAlignment="1" applyProtection="1">
      <alignment horizontal="center" vertical="center" wrapText="1"/>
      <protection locked="0"/>
    </xf>
    <xf numFmtId="176" fontId="9" fillId="0" borderId="63" xfId="0" applyNumberFormat="1" applyFont="1" applyBorder="1" applyAlignment="1" applyProtection="1">
      <alignment horizontal="center" vertical="center"/>
      <protection locked="0"/>
    </xf>
    <xf numFmtId="176" fontId="9" fillId="0" borderId="55" xfId="0" applyNumberFormat="1" applyFont="1" applyBorder="1" applyAlignment="1" applyProtection="1">
      <alignment horizontal="center" vertical="center"/>
      <protection locked="0"/>
    </xf>
    <xf numFmtId="0" fontId="9" fillId="0" borderId="63" xfId="0" applyFont="1" applyBorder="1" applyAlignment="1" applyProtection="1">
      <alignment horizontal="center" vertical="center" wrapText="1"/>
      <protection locked="0"/>
    </xf>
    <xf numFmtId="0" fontId="9" fillId="0" borderId="65" xfId="0" applyFont="1" applyBorder="1" applyAlignment="1" applyProtection="1">
      <alignment horizontal="center" vertical="center" wrapText="1"/>
      <protection locked="0"/>
    </xf>
    <xf numFmtId="0" fontId="9" fillId="0" borderId="66" xfId="0" applyFont="1" applyBorder="1" applyAlignment="1" applyProtection="1">
      <alignment horizontal="center" vertical="center" wrapText="1"/>
      <protection locked="0"/>
    </xf>
    <xf numFmtId="0" fontId="9" fillId="0" borderId="67" xfId="0" applyFont="1" applyBorder="1" applyAlignment="1" applyProtection="1">
      <alignment horizontal="center" vertical="center" wrapText="1"/>
      <protection locked="0"/>
    </xf>
    <xf numFmtId="0" fontId="9" fillId="0" borderId="68" xfId="0" applyFont="1" applyBorder="1" applyAlignment="1" applyProtection="1">
      <alignment horizontal="center" vertical="center" wrapText="1"/>
      <protection locked="0"/>
    </xf>
    <xf numFmtId="0" fontId="9" fillId="0" borderId="69" xfId="0" applyFont="1" applyBorder="1" applyAlignment="1" applyProtection="1">
      <alignment horizontal="center" vertical="center" wrapText="1"/>
      <protection locked="0"/>
    </xf>
    <xf numFmtId="0" fontId="9" fillId="0" borderId="70" xfId="0" applyFont="1" applyBorder="1" applyAlignment="1" applyProtection="1">
      <alignment horizontal="center" vertical="center" wrapText="1"/>
      <protection locked="0"/>
    </xf>
    <xf numFmtId="0" fontId="9" fillId="0" borderId="71" xfId="0" applyFont="1" applyBorder="1" applyAlignment="1" applyProtection="1">
      <alignment horizontal="center" vertical="center" wrapText="1"/>
      <protection locked="0"/>
    </xf>
    <xf numFmtId="0" fontId="9" fillId="0" borderId="72" xfId="0" applyFont="1" applyBorder="1" applyAlignment="1" applyProtection="1">
      <alignment horizontal="center" vertical="center" wrapText="1"/>
      <protection locked="0"/>
    </xf>
    <xf numFmtId="0" fontId="9" fillId="0" borderId="73" xfId="0" applyFont="1" applyBorder="1" applyAlignment="1" applyProtection="1">
      <alignment horizontal="center" vertical="center" wrapText="1"/>
      <protection locked="0"/>
    </xf>
    <xf numFmtId="0" fontId="9" fillId="0" borderId="6" xfId="0" applyFont="1" applyBorder="1" applyAlignment="1" applyProtection="1">
      <alignment horizontal="right"/>
      <protection locked="0"/>
    </xf>
    <xf numFmtId="0" fontId="9" fillId="0" borderId="17"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38" fontId="48" fillId="0" borderId="2" xfId="1" applyFont="1" applyBorder="1" applyAlignment="1" applyProtection="1">
      <alignment horizontal="right" vertical="center" shrinkToFit="1"/>
    </xf>
    <xf numFmtId="38" fontId="48" fillId="0" borderId="0" xfId="1" applyFont="1" applyBorder="1" applyAlignment="1" applyProtection="1">
      <alignment horizontal="right" vertical="center" shrinkToFit="1"/>
    </xf>
    <xf numFmtId="38" fontId="48" fillId="0" borderId="1" xfId="1" applyFont="1" applyBorder="1" applyAlignment="1" applyProtection="1">
      <alignment horizontal="right" vertical="center" shrinkToFit="1"/>
    </xf>
    <xf numFmtId="0" fontId="13" fillId="0" borderId="47" xfId="0" applyFont="1" applyBorder="1" applyAlignment="1" applyProtection="1">
      <alignment horizontal="center" vertical="center" wrapText="1"/>
      <protection locked="0"/>
    </xf>
    <xf numFmtId="0" fontId="13" fillId="0" borderId="44" xfId="0" applyFont="1" applyBorder="1" applyAlignment="1" applyProtection="1">
      <alignment horizontal="center" vertical="center" wrapText="1"/>
      <protection locked="0"/>
    </xf>
    <xf numFmtId="176" fontId="9" fillId="0" borderId="17" xfId="0" applyNumberFormat="1" applyFont="1" applyBorder="1" applyAlignment="1" applyProtection="1">
      <alignment horizontal="center" vertical="center"/>
      <protection locked="0"/>
    </xf>
    <xf numFmtId="176" fontId="9" fillId="0" borderId="13"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38" fontId="48" fillId="0" borderId="28" xfId="1" applyFont="1" applyBorder="1" applyAlignment="1" applyProtection="1">
      <alignment horizontal="right" vertical="center" shrinkToFit="1"/>
    </xf>
    <xf numFmtId="38" fontId="48" fillId="0" borderId="29" xfId="1" applyFont="1" applyBorder="1" applyAlignment="1" applyProtection="1">
      <alignment horizontal="right" vertical="center" shrinkToFit="1"/>
    </xf>
    <xf numFmtId="38" fontId="48" fillId="0" borderId="30" xfId="1" applyFont="1" applyBorder="1" applyAlignment="1" applyProtection="1">
      <alignment horizontal="right" vertical="center" shrinkToFit="1"/>
    </xf>
    <xf numFmtId="38" fontId="48" fillId="0" borderId="4" xfId="1" applyFont="1" applyBorder="1" applyAlignment="1" applyProtection="1">
      <alignment horizontal="right" vertical="center" shrinkToFit="1"/>
    </xf>
    <xf numFmtId="38" fontId="48" fillId="0" borderId="3" xfId="1" applyFont="1" applyBorder="1" applyAlignment="1" applyProtection="1">
      <alignment horizontal="right" vertical="center" shrinkToFit="1"/>
    </xf>
    <xf numFmtId="0" fontId="31" fillId="2" borderId="2" xfId="0" applyFont="1" applyFill="1" applyBorder="1" applyAlignment="1" applyProtection="1">
      <alignment horizontal="center" vertical="center" shrinkToFit="1"/>
      <protection locked="0"/>
    </xf>
    <xf numFmtId="0" fontId="31" fillId="2" borderId="0" xfId="0" applyFont="1" applyFill="1" applyAlignment="1" applyProtection="1">
      <alignment horizontal="center" vertical="center" shrinkToFit="1"/>
      <protection locked="0"/>
    </xf>
    <xf numFmtId="0" fontId="31" fillId="2" borderId="53" xfId="0" applyFont="1" applyFill="1" applyBorder="1" applyAlignment="1" applyProtection="1">
      <alignment horizontal="center" vertical="center" shrinkToFit="1"/>
      <protection locked="0"/>
    </xf>
    <xf numFmtId="0" fontId="31" fillId="2" borderId="5" xfId="0" applyFont="1" applyFill="1" applyBorder="1" applyAlignment="1" applyProtection="1">
      <alignment horizontal="center" vertical="center" shrinkToFit="1"/>
      <protection locked="0"/>
    </xf>
    <xf numFmtId="0" fontId="31" fillId="2" borderId="6" xfId="0" applyFont="1" applyFill="1" applyBorder="1" applyAlignment="1" applyProtection="1">
      <alignment horizontal="center" vertical="center" shrinkToFit="1"/>
      <protection locked="0"/>
    </xf>
    <xf numFmtId="0" fontId="31" fillId="2" borderId="54" xfId="0" applyFont="1" applyFill="1" applyBorder="1" applyAlignment="1" applyProtection="1">
      <alignment horizontal="center" vertical="center" shrinkToFit="1"/>
      <protection locked="0"/>
    </xf>
    <xf numFmtId="0" fontId="16" fillId="0" borderId="44"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protection locked="0"/>
    </xf>
    <xf numFmtId="0" fontId="5" fillId="0" borderId="59" xfId="0" applyFont="1" applyBorder="1" applyAlignment="1" applyProtection="1">
      <alignment horizontal="center" vertical="top" wrapText="1"/>
      <protection locked="0"/>
    </xf>
    <xf numFmtId="0" fontId="5" fillId="0" borderId="48"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0" fontId="5" fillId="0" borderId="58" xfId="0" applyFont="1" applyBorder="1" applyAlignment="1" applyProtection="1">
      <alignment horizontal="center" vertical="center" wrapText="1"/>
      <protection locked="0"/>
    </xf>
    <xf numFmtId="0" fontId="9" fillId="0" borderId="49" xfId="0" applyFont="1" applyBorder="1" applyAlignment="1" applyProtection="1">
      <alignment horizontal="center" vertical="center" wrapText="1"/>
      <protection locked="0"/>
    </xf>
    <xf numFmtId="0" fontId="22" fillId="0" borderId="0" xfId="0" applyFont="1" applyAlignment="1" applyProtection="1">
      <alignment horizontal="left" vertical="center" wrapText="1"/>
      <protection locked="0"/>
    </xf>
    <xf numFmtId="0" fontId="15" fillId="0" borderId="56"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wrapText="1"/>
      <protection locked="0"/>
    </xf>
    <xf numFmtId="0" fontId="15" fillId="0" borderId="59" xfId="0" applyFont="1" applyBorder="1" applyAlignment="1" applyProtection="1">
      <alignment horizontal="center" vertical="center" wrapText="1"/>
      <protection locked="0"/>
    </xf>
    <xf numFmtId="0" fontId="44" fillId="2" borderId="59" xfId="0" applyFont="1" applyFill="1" applyBorder="1" applyAlignment="1" applyProtection="1">
      <alignment horizontal="center" vertical="center" shrinkToFit="1"/>
      <protection locked="0"/>
    </xf>
    <xf numFmtId="0" fontId="45" fillId="2" borderId="59" xfId="0" applyFont="1" applyFill="1" applyBorder="1" applyAlignment="1" applyProtection="1">
      <alignment horizontal="center" vertical="center" shrinkToFit="1"/>
      <protection locked="0"/>
    </xf>
    <xf numFmtId="0" fontId="45" fillId="2" borderId="63" xfId="0" applyFont="1" applyFill="1" applyBorder="1" applyAlignment="1" applyProtection="1">
      <alignment horizontal="center" vertical="center" shrinkToFit="1"/>
      <protection locked="0"/>
    </xf>
    <xf numFmtId="0" fontId="6" fillId="0" borderId="55"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26" fillId="0" borderId="59" xfId="0" applyFont="1" applyBorder="1" applyAlignment="1" applyProtection="1">
      <alignment horizontal="center" vertical="center" wrapText="1"/>
      <protection locked="0"/>
    </xf>
    <xf numFmtId="0" fontId="44" fillId="2" borderId="63" xfId="0" applyFont="1" applyFill="1" applyBorder="1" applyAlignment="1" applyProtection="1">
      <alignment horizontal="center" vertical="center" shrinkToFit="1"/>
      <protection locked="0"/>
    </xf>
    <xf numFmtId="0" fontId="44" fillId="2" borderId="56" xfId="0" applyFont="1" applyFill="1" applyBorder="1" applyAlignment="1" applyProtection="1">
      <alignment horizontal="center" vertical="center" shrinkToFit="1"/>
      <protection locked="0"/>
    </xf>
    <xf numFmtId="0" fontId="44" fillId="2" borderId="57" xfId="0" applyFont="1" applyFill="1" applyBorder="1" applyAlignment="1" applyProtection="1">
      <alignment horizontal="center" vertical="center" shrinkToFit="1"/>
      <protection locked="0"/>
    </xf>
    <xf numFmtId="0" fontId="44" fillId="2" borderId="60" xfId="0" applyFont="1" applyFill="1" applyBorder="1" applyAlignment="1" applyProtection="1">
      <alignment horizontal="center" vertical="center" shrinkToFit="1"/>
      <protection locked="0"/>
    </xf>
    <xf numFmtId="0" fontId="44" fillId="2" borderId="61" xfId="0" applyFont="1" applyFill="1" applyBorder="1" applyAlignment="1" applyProtection="1">
      <alignment horizontal="center" vertical="center" shrinkToFit="1"/>
      <protection locked="0"/>
    </xf>
    <xf numFmtId="0" fontId="13" fillId="2" borderId="48"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0" fontId="9" fillId="0" borderId="61" xfId="0" applyFont="1" applyBorder="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13" fillId="2" borderId="60" xfId="0" applyFont="1" applyFill="1" applyBorder="1" applyAlignment="1" applyProtection="1">
      <alignment horizontal="center" vertical="center"/>
      <protection locked="0"/>
    </xf>
    <xf numFmtId="0" fontId="42" fillId="2" borderId="2" xfId="0" applyFont="1" applyFill="1" applyBorder="1" applyAlignment="1" applyProtection="1">
      <alignment horizontal="left" vertical="center" shrinkToFit="1"/>
      <protection locked="0"/>
    </xf>
    <xf numFmtId="0" fontId="42" fillId="2" borderId="0" xfId="0" applyFont="1" applyFill="1" applyAlignment="1" applyProtection="1">
      <alignment horizontal="left" vertical="center" shrinkToFit="1"/>
      <protection locked="0"/>
    </xf>
    <xf numFmtId="0" fontId="42" fillId="2" borderId="1" xfId="0" applyFont="1" applyFill="1" applyBorder="1" applyAlignment="1" applyProtection="1">
      <alignment horizontal="left" vertical="center" shrinkToFit="1"/>
      <protection locked="0"/>
    </xf>
    <xf numFmtId="0" fontId="42" fillId="2" borderId="5" xfId="0" applyFont="1" applyFill="1" applyBorder="1" applyAlignment="1" applyProtection="1">
      <alignment horizontal="left" vertical="center" shrinkToFit="1"/>
      <protection locked="0"/>
    </xf>
    <xf numFmtId="0" fontId="42" fillId="2" borderId="6" xfId="0" applyFont="1" applyFill="1" applyBorder="1" applyAlignment="1" applyProtection="1">
      <alignment horizontal="left" vertical="center" shrinkToFit="1"/>
      <protection locked="0"/>
    </xf>
    <xf numFmtId="0" fontId="42" fillId="2" borderId="9" xfId="0" applyFont="1" applyFill="1" applyBorder="1" applyAlignment="1" applyProtection="1">
      <alignment horizontal="left" vertical="center" shrinkToFit="1"/>
      <protection locked="0"/>
    </xf>
    <xf numFmtId="0" fontId="9" fillId="0" borderId="55"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9" fillId="0" borderId="58" xfId="0" applyFont="1" applyBorder="1" applyAlignment="1" applyProtection="1">
      <alignment horizontal="center" wrapText="1"/>
      <protection locked="0"/>
    </xf>
    <xf numFmtId="0" fontId="9" fillId="0" borderId="62" xfId="0" applyFont="1" applyBorder="1" applyAlignment="1" applyProtection="1">
      <alignment horizontal="center" wrapText="1"/>
      <protection locked="0"/>
    </xf>
    <xf numFmtId="177" fontId="48" fillId="2" borderId="56" xfId="0" applyNumberFormat="1" applyFont="1" applyFill="1" applyBorder="1" applyAlignment="1" applyProtection="1">
      <alignment horizontal="right" vertical="center" shrinkToFit="1"/>
      <protection locked="0"/>
    </xf>
    <xf numFmtId="177" fontId="48" fillId="2" borderId="57" xfId="0" applyNumberFormat="1" applyFont="1" applyFill="1" applyBorder="1" applyAlignment="1" applyProtection="1">
      <alignment horizontal="right" vertical="center" shrinkToFit="1"/>
      <protection locked="0"/>
    </xf>
    <xf numFmtId="177" fontId="48" fillId="2" borderId="60" xfId="0" applyNumberFormat="1" applyFont="1" applyFill="1" applyBorder="1" applyAlignment="1" applyProtection="1">
      <alignment horizontal="right" vertical="center" shrinkToFit="1"/>
      <protection locked="0"/>
    </xf>
    <xf numFmtId="177" fontId="48" fillId="2" borderId="61" xfId="0" applyNumberFormat="1" applyFont="1" applyFill="1" applyBorder="1" applyAlignment="1" applyProtection="1">
      <alignment horizontal="right" vertical="center" shrinkToFit="1"/>
      <protection locked="0"/>
    </xf>
    <xf numFmtId="0" fontId="37" fillId="2" borderId="57" xfId="0" applyFont="1" applyFill="1" applyBorder="1" applyAlignment="1" applyProtection="1">
      <alignment horizontal="center" vertical="center" shrinkToFit="1"/>
      <protection locked="0"/>
    </xf>
    <xf numFmtId="0" fontId="36" fillId="0" borderId="55" xfId="0" applyFont="1" applyBorder="1" applyAlignment="1" applyProtection="1">
      <alignment horizontal="center" vertical="center" wrapText="1"/>
      <protection locked="0"/>
    </xf>
    <xf numFmtId="0" fontId="36" fillId="0" borderId="59"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7" fillId="0" borderId="17"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4" fillId="2" borderId="56" xfId="0" applyFont="1" applyFill="1" applyBorder="1" applyAlignment="1" applyProtection="1">
      <alignment horizontal="center" vertical="center" wrapText="1" shrinkToFit="1"/>
      <protection locked="0"/>
    </xf>
    <xf numFmtId="0" fontId="74" fillId="2" borderId="57" xfId="0" applyFont="1" applyFill="1" applyBorder="1" applyAlignment="1" applyProtection="1">
      <alignment horizontal="center" vertical="center" shrinkToFit="1"/>
      <protection locked="0"/>
    </xf>
    <xf numFmtId="0" fontId="74" fillId="2" borderId="56" xfId="0" applyFont="1" applyFill="1" applyBorder="1" applyAlignment="1" applyProtection="1">
      <alignment horizontal="center" vertical="center" shrinkToFit="1"/>
      <protection locked="0"/>
    </xf>
    <xf numFmtId="0" fontId="59" fillId="2" borderId="12" xfId="0" applyFont="1" applyFill="1" applyBorder="1" applyAlignment="1">
      <alignment horizontal="center" vertical="center" shrinkToFit="1"/>
    </xf>
    <xf numFmtId="0" fontId="59" fillId="0" borderId="12" xfId="0" applyFont="1" applyBorder="1" applyAlignment="1" applyProtection="1">
      <alignment horizontal="center" vertical="center" shrinkToFit="1"/>
      <protection locked="0"/>
    </xf>
    <xf numFmtId="0" fontId="70" fillId="2" borderId="12" xfId="0" applyFont="1" applyFill="1" applyBorder="1" applyAlignment="1">
      <alignment horizontal="center" vertical="center" wrapText="1"/>
    </xf>
    <xf numFmtId="0" fontId="69" fillId="2" borderId="12" xfId="0" applyFont="1" applyFill="1" applyBorder="1" applyAlignment="1">
      <alignment horizontal="center" vertical="center" wrapText="1"/>
    </xf>
    <xf numFmtId="0" fontId="5" fillId="0" borderId="61" xfId="0" applyFont="1" applyBorder="1" applyAlignment="1" applyProtection="1">
      <alignment horizontal="center" vertical="center" wrapText="1"/>
      <protection locked="0"/>
    </xf>
    <xf numFmtId="0" fontId="7" fillId="0" borderId="7" xfId="0" applyFont="1" applyBorder="1" applyAlignment="1" applyProtection="1">
      <alignment horizontal="left" vertical="top" wrapText="1"/>
      <protection locked="0"/>
    </xf>
    <xf numFmtId="0" fontId="7" fillId="0" borderId="7"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12" xfId="0" applyFont="1" applyBorder="1" applyAlignment="1" applyProtection="1">
      <alignment horizontal="center" vertical="center" textRotation="255"/>
      <protection locked="0"/>
    </xf>
    <xf numFmtId="0" fontId="11" fillId="0" borderId="102" xfId="0" applyFont="1" applyBorder="1" applyAlignment="1" applyProtection="1">
      <alignment horizontal="center" vertical="center"/>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47" xfId="0" applyFont="1" applyBorder="1" applyAlignment="1" applyProtection="1">
      <alignment horizontal="center" vertical="center" wrapText="1"/>
      <protection locked="0"/>
    </xf>
    <xf numFmtId="0" fontId="9" fillId="0" borderId="44" xfId="0" applyFont="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20" fillId="0" borderId="99" xfId="0" applyFont="1" applyBorder="1" applyAlignment="1" applyProtection="1">
      <alignment horizontal="center"/>
      <protection locked="0"/>
    </xf>
    <xf numFmtId="0" fontId="20" fillId="0" borderId="49" xfId="0" applyFont="1" applyBorder="1" applyAlignment="1" applyProtection="1">
      <alignment horizontal="center"/>
      <protection locked="0"/>
    </xf>
    <xf numFmtId="57" fontId="48" fillId="2" borderId="95" xfId="0" applyNumberFormat="1" applyFont="1" applyFill="1" applyBorder="1" applyAlignment="1" applyProtection="1">
      <alignment horizontal="center" vertical="center" shrinkToFit="1"/>
      <protection locked="0"/>
    </xf>
    <xf numFmtId="0" fontId="48" fillId="2" borderId="74" xfId="0" applyFont="1" applyFill="1" applyBorder="1" applyAlignment="1" applyProtection="1">
      <alignment horizontal="center" vertical="center" shrinkToFit="1"/>
      <protection locked="0"/>
    </xf>
    <xf numFmtId="0" fontId="48" fillId="2" borderId="97" xfId="0" applyFont="1" applyFill="1" applyBorder="1" applyAlignment="1" applyProtection="1">
      <alignment horizontal="center" vertical="center" shrinkToFit="1"/>
      <protection locked="0"/>
    </xf>
    <xf numFmtId="0" fontId="48" fillId="2" borderId="0" xfId="0" applyFont="1" applyFill="1" applyAlignment="1" applyProtection="1">
      <alignment horizontal="center" vertical="center" shrinkToFit="1"/>
      <protection locked="0"/>
    </xf>
    <xf numFmtId="0" fontId="48" fillId="2" borderId="98" xfId="0" applyFont="1" applyFill="1" applyBorder="1" applyAlignment="1" applyProtection="1">
      <alignment horizontal="center" vertical="center" shrinkToFit="1"/>
      <protection locked="0"/>
    </xf>
    <xf numFmtId="0" fontId="48" fillId="2" borderId="44" xfId="0" applyFont="1" applyFill="1" applyBorder="1" applyAlignment="1" applyProtection="1">
      <alignment horizontal="center" vertical="center" shrinkToFit="1"/>
      <protection locked="0"/>
    </xf>
    <xf numFmtId="0" fontId="15" fillId="0" borderId="0" xfId="0" applyFont="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44" xfId="0" applyFont="1" applyBorder="1" applyAlignment="1" applyProtection="1">
      <alignment horizontal="center" vertical="center" wrapText="1"/>
      <protection locked="0"/>
    </xf>
    <xf numFmtId="0" fontId="15" fillId="0" borderId="45" xfId="0" applyFont="1" applyBorder="1" applyAlignment="1" applyProtection="1">
      <alignment horizontal="center" vertical="center" wrapText="1"/>
      <protection locked="0"/>
    </xf>
    <xf numFmtId="0" fontId="46" fillId="0" borderId="2" xfId="0" applyFont="1" applyBorder="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0" fontId="46" fillId="0" borderId="1" xfId="0" applyFont="1" applyBorder="1" applyAlignment="1" applyProtection="1">
      <alignment horizontal="center" vertical="center" wrapText="1"/>
      <protection locked="0"/>
    </xf>
    <xf numFmtId="0" fontId="46" fillId="0" borderId="47" xfId="0" applyFont="1" applyBorder="1" applyAlignment="1" applyProtection="1">
      <alignment horizontal="center" vertical="center" wrapText="1"/>
      <protection locked="0"/>
    </xf>
    <xf numFmtId="0" fontId="46" fillId="0" borderId="44" xfId="0" applyFont="1" applyBorder="1" applyAlignment="1" applyProtection="1">
      <alignment horizontal="center" vertical="center" wrapText="1"/>
      <protection locked="0"/>
    </xf>
    <xf numFmtId="0" fontId="46" fillId="0" borderId="45"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shrinkToFit="1"/>
      <protection locked="0"/>
    </xf>
    <xf numFmtId="0" fontId="30" fillId="2" borderId="0" xfId="0" applyFont="1" applyFill="1" applyAlignment="1" applyProtection="1">
      <alignment horizontal="center" vertical="center" shrinkToFit="1"/>
      <protection locked="0"/>
    </xf>
    <xf numFmtId="0" fontId="30" fillId="2" borderId="1" xfId="0" applyFont="1" applyFill="1" applyBorder="1" applyAlignment="1" applyProtection="1">
      <alignment horizontal="center" vertical="center" shrinkToFit="1"/>
      <protection locked="0"/>
    </xf>
    <xf numFmtId="0" fontId="30" fillId="2" borderId="5"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9" xfId="0" applyFont="1" applyFill="1" applyBorder="1" applyAlignment="1" applyProtection="1">
      <alignment horizontal="center" vertical="center" shrinkToFit="1"/>
      <protection locked="0"/>
    </xf>
    <xf numFmtId="0" fontId="34" fillId="2" borderId="0" xfId="0" applyFont="1" applyFill="1" applyAlignment="1" applyProtection="1">
      <alignment horizontal="center" vertical="center" shrinkToFit="1"/>
      <protection locked="0"/>
    </xf>
    <xf numFmtId="0" fontId="34" fillId="2" borderId="1" xfId="0" applyFont="1" applyFill="1" applyBorder="1" applyAlignment="1" applyProtection="1">
      <alignment horizontal="center" vertical="center" shrinkToFit="1"/>
      <protection locked="0"/>
    </xf>
    <xf numFmtId="0" fontId="34" fillId="2" borderId="6" xfId="0" applyFont="1" applyFill="1" applyBorder="1" applyAlignment="1" applyProtection="1">
      <alignment horizontal="center" vertical="center" shrinkToFit="1"/>
      <protection locked="0"/>
    </xf>
    <xf numFmtId="0" fontId="34" fillId="2" borderId="9" xfId="0" applyFont="1" applyFill="1" applyBorder="1" applyAlignment="1" applyProtection="1">
      <alignment horizontal="center" vertical="center" shrinkToFit="1"/>
      <protection locked="0"/>
    </xf>
    <xf numFmtId="0" fontId="18" fillId="2" borderId="48" xfId="0" applyFont="1" applyFill="1" applyBorder="1" applyAlignment="1">
      <alignment horizontal="center" vertical="center" textRotation="255" wrapText="1"/>
    </xf>
    <xf numFmtId="0" fontId="53" fillId="2" borderId="85" xfId="0" applyFont="1" applyFill="1" applyBorder="1" applyAlignment="1">
      <alignment horizontal="center" vertical="center" shrinkToFit="1"/>
    </xf>
    <xf numFmtId="0" fontId="53" fillId="2" borderId="86" xfId="0" applyFont="1" applyFill="1" applyBorder="1" applyAlignment="1">
      <alignment horizontal="center" vertical="center" shrinkToFit="1"/>
    </xf>
    <xf numFmtId="0" fontId="53" fillId="2" borderId="87" xfId="0" applyFont="1" applyFill="1" applyBorder="1" applyAlignment="1">
      <alignment horizontal="center" vertical="center" shrinkToFit="1"/>
    </xf>
    <xf numFmtId="0" fontId="53" fillId="2" borderId="88" xfId="0" applyFont="1" applyFill="1" applyBorder="1" applyAlignment="1">
      <alignment horizontal="center" vertical="center" shrinkToFit="1"/>
    </xf>
    <xf numFmtId="0" fontId="53" fillId="2" borderId="12" xfId="0" applyFont="1" applyFill="1" applyBorder="1" applyAlignment="1">
      <alignment horizontal="center" vertical="center" shrinkToFit="1"/>
    </xf>
    <xf numFmtId="0" fontId="53" fillId="2" borderId="89" xfId="0" applyFont="1" applyFill="1" applyBorder="1" applyAlignment="1">
      <alignment horizontal="center" vertical="center" shrinkToFit="1"/>
    </xf>
    <xf numFmtId="0" fontId="53" fillId="2" borderId="90" xfId="0" applyFont="1" applyFill="1" applyBorder="1" applyAlignment="1">
      <alignment horizontal="center" vertical="center" shrinkToFit="1"/>
    </xf>
    <xf numFmtId="0" fontId="53" fillId="2" borderId="13" xfId="0" applyFont="1" applyFill="1" applyBorder="1" applyAlignment="1">
      <alignment horizontal="center" vertical="center" shrinkToFit="1"/>
    </xf>
    <xf numFmtId="0" fontId="53" fillId="2" borderId="91" xfId="0" applyFont="1" applyFill="1" applyBorder="1" applyAlignment="1">
      <alignment horizontal="center" vertical="center" shrinkToFit="1"/>
    </xf>
    <xf numFmtId="0" fontId="45" fillId="2" borderId="75" xfId="0" applyFont="1" applyFill="1" applyBorder="1" applyAlignment="1" applyProtection="1">
      <alignment horizontal="center" vertical="center" shrinkToFit="1"/>
      <protection locked="0"/>
    </xf>
    <xf numFmtId="0" fontId="45" fillId="2" borderId="74" xfId="0" applyFont="1" applyFill="1" applyBorder="1" applyAlignment="1" applyProtection="1">
      <alignment horizontal="center" vertical="center" shrinkToFit="1"/>
      <protection locked="0"/>
    </xf>
    <xf numFmtId="0" fontId="45" fillId="2" borderId="2" xfId="0" applyFont="1" applyFill="1" applyBorder="1" applyAlignment="1" applyProtection="1">
      <alignment horizontal="center" vertical="center" shrinkToFit="1"/>
      <protection locked="0"/>
    </xf>
    <xf numFmtId="0" fontId="45" fillId="2" borderId="0" xfId="0" applyFont="1" applyFill="1" applyAlignment="1" applyProtection="1">
      <alignment horizontal="center" vertical="center" shrinkToFit="1"/>
      <protection locked="0"/>
    </xf>
    <xf numFmtId="0" fontId="45" fillId="2" borderId="5" xfId="0" applyFont="1" applyFill="1" applyBorder="1" applyAlignment="1" applyProtection="1">
      <alignment horizontal="center" vertical="center" shrinkToFit="1"/>
      <protection locked="0"/>
    </xf>
    <xf numFmtId="0" fontId="45" fillId="2" borderId="6" xfId="0" applyFont="1" applyFill="1" applyBorder="1" applyAlignment="1" applyProtection="1">
      <alignment horizontal="center" vertical="center" shrinkToFit="1"/>
      <protection locked="0"/>
    </xf>
    <xf numFmtId="177" fontId="34" fillId="2" borderId="17" xfId="0" applyNumberFormat="1" applyFont="1" applyFill="1" applyBorder="1" applyAlignment="1" applyProtection="1">
      <alignment horizontal="right" vertical="center" shrinkToFit="1"/>
      <protection locked="0"/>
    </xf>
    <xf numFmtId="177" fontId="34" fillId="2" borderId="12" xfId="0" applyNumberFormat="1" applyFont="1" applyFill="1" applyBorder="1" applyAlignment="1" applyProtection="1">
      <alignment horizontal="right" vertical="center" shrinkToFit="1"/>
      <protection locked="0"/>
    </xf>
    <xf numFmtId="0" fontId="27" fillId="0" borderId="2"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14" fillId="0" borderId="44" xfId="0" applyFont="1" applyBorder="1" applyAlignment="1" applyProtection="1">
      <alignment horizontal="center" vertical="center" wrapText="1"/>
      <protection locked="0"/>
    </xf>
    <xf numFmtId="0" fontId="14" fillId="0" borderId="45" xfId="0" applyFont="1" applyBorder="1" applyAlignment="1" applyProtection="1">
      <alignment horizontal="center" vertical="center" wrapText="1"/>
      <protection locked="0"/>
    </xf>
    <xf numFmtId="0" fontId="37" fillId="2" borderId="0" xfId="0" applyFont="1" applyFill="1" applyAlignment="1" applyProtection="1">
      <alignment horizontal="center" vertical="center" shrinkToFit="1"/>
      <protection locked="0"/>
    </xf>
    <xf numFmtId="0" fontId="37" fillId="2" borderId="44" xfId="0" applyFont="1" applyFill="1" applyBorder="1" applyAlignment="1" applyProtection="1">
      <alignment horizontal="center" vertical="center" shrinkToFit="1"/>
      <protection locked="0"/>
    </xf>
    <xf numFmtId="0" fontId="62" fillId="2" borderId="2" xfId="0" applyFont="1" applyFill="1" applyBorder="1" applyAlignment="1" applyProtection="1">
      <alignment horizontal="center" vertical="center" wrapText="1" shrinkToFit="1"/>
      <protection locked="0"/>
    </xf>
    <xf numFmtId="0" fontId="62" fillId="2" borderId="0" xfId="0" applyFont="1" applyFill="1" applyAlignment="1" applyProtection="1">
      <alignment horizontal="center" vertical="center" shrinkToFit="1"/>
      <protection locked="0"/>
    </xf>
    <xf numFmtId="0" fontId="62" fillId="2" borderId="2" xfId="0" applyFont="1" applyFill="1" applyBorder="1" applyAlignment="1" applyProtection="1">
      <alignment horizontal="center" vertical="center" shrinkToFit="1"/>
      <protection locked="0"/>
    </xf>
    <xf numFmtId="0" fontId="62" fillId="2" borderId="47" xfId="0" applyFont="1" applyFill="1" applyBorder="1" applyAlignment="1" applyProtection="1">
      <alignment horizontal="center" vertical="center" shrinkToFit="1"/>
      <protection locked="0"/>
    </xf>
    <xf numFmtId="0" fontId="62" fillId="2" borderId="44" xfId="0" applyFont="1" applyFill="1" applyBorder="1" applyAlignment="1" applyProtection="1">
      <alignment horizontal="center" vertical="center" shrinkToFit="1"/>
      <protection locked="0"/>
    </xf>
    <xf numFmtId="0" fontId="44" fillId="2" borderId="75" xfId="0" applyFont="1" applyFill="1" applyBorder="1" applyAlignment="1" applyProtection="1">
      <alignment horizontal="left" vertical="center" shrinkToFit="1"/>
      <protection locked="0"/>
    </xf>
    <xf numFmtId="0" fontId="44" fillId="2" borderId="74" xfId="0" applyFont="1" applyFill="1" applyBorder="1" applyAlignment="1" applyProtection="1">
      <alignment horizontal="left" vertical="center" shrinkToFit="1"/>
      <protection locked="0"/>
    </xf>
    <xf numFmtId="0" fontId="44" fillId="2" borderId="2" xfId="0" applyFont="1" applyFill="1" applyBorder="1" applyAlignment="1" applyProtection="1">
      <alignment horizontal="left" vertical="center" shrinkToFit="1"/>
      <protection locked="0"/>
    </xf>
    <xf numFmtId="0" fontId="44" fillId="2" borderId="0" xfId="0" applyFont="1" applyFill="1" applyAlignment="1" applyProtection="1">
      <alignment horizontal="left" vertical="center" shrinkToFit="1"/>
      <protection locked="0"/>
    </xf>
    <xf numFmtId="0" fontId="44" fillId="2" borderId="47" xfId="0" applyFont="1" applyFill="1" applyBorder="1" applyAlignment="1" applyProtection="1">
      <alignment horizontal="left" vertical="center" shrinkToFit="1"/>
      <protection locked="0"/>
    </xf>
    <xf numFmtId="0" fontId="44" fillId="2" borderId="44" xfId="0" applyFont="1" applyFill="1" applyBorder="1" applyAlignment="1" applyProtection="1">
      <alignment horizontal="left" vertical="center" shrinkToFit="1"/>
      <protection locked="0"/>
    </xf>
    <xf numFmtId="0" fontId="44" fillId="2" borderId="95" xfId="0" applyFont="1" applyFill="1" applyBorder="1" applyAlignment="1" applyProtection="1">
      <alignment horizontal="left" vertical="center" shrinkToFit="1"/>
      <protection locked="0"/>
    </xf>
    <xf numFmtId="0" fontId="44" fillId="2" borderId="76" xfId="0" applyFont="1" applyFill="1" applyBorder="1" applyAlignment="1" applyProtection="1">
      <alignment horizontal="left" vertical="center" shrinkToFit="1"/>
      <protection locked="0"/>
    </xf>
    <xf numFmtId="0" fontId="44" fillId="2" borderId="97" xfId="0" applyFont="1" applyFill="1" applyBorder="1" applyAlignment="1" applyProtection="1">
      <alignment horizontal="left" vertical="center" shrinkToFit="1"/>
      <protection locked="0"/>
    </xf>
    <xf numFmtId="0" fontId="44" fillId="2" borderId="1" xfId="0" applyFont="1" applyFill="1" applyBorder="1" applyAlignment="1" applyProtection="1">
      <alignment horizontal="left" vertical="center" shrinkToFit="1"/>
      <protection locked="0"/>
    </xf>
    <xf numFmtId="0" fontId="44" fillId="2" borderId="98" xfId="0" applyFont="1" applyFill="1" applyBorder="1" applyAlignment="1" applyProtection="1">
      <alignment horizontal="left" vertical="center" shrinkToFit="1"/>
      <protection locked="0"/>
    </xf>
    <xf numFmtId="0" fontId="44" fillId="2" borderId="45" xfId="0" applyFont="1" applyFill="1" applyBorder="1" applyAlignment="1" applyProtection="1">
      <alignment horizontal="left" vertical="center" shrinkToFit="1"/>
      <protection locked="0"/>
    </xf>
    <xf numFmtId="0" fontId="55" fillId="2" borderId="95" xfId="0" applyFont="1" applyFill="1" applyBorder="1" applyAlignment="1" applyProtection="1">
      <alignment horizontal="center" vertical="center"/>
      <protection locked="0"/>
    </xf>
    <xf numFmtId="0" fontId="55" fillId="2" borderId="74" xfId="0" applyFont="1" applyFill="1" applyBorder="1" applyAlignment="1" applyProtection="1">
      <alignment horizontal="center" vertical="center"/>
      <protection locked="0"/>
    </xf>
    <xf numFmtId="0" fontId="55" fillId="2" borderId="96" xfId="0" applyFont="1" applyFill="1" applyBorder="1" applyAlignment="1" applyProtection="1">
      <alignment horizontal="center" vertical="center"/>
      <protection locked="0"/>
    </xf>
    <xf numFmtId="0" fontId="55" fillId="2" borderId="97" xfId="0" applyFont="1" applyFill="1" applyBorder="1" applyAlignment="1" applyProtection="1">
      <alignment horizontal="center" vertical="center"/>
      <protection locked="0"/>
    </xf>
    <xf numFmtId="0" fontId="55" fillId="2" borderId="0" xfId="0" applyFont="1" applyFill="1" applyAlignment="1" applyProtection="1">
      <alignment horizontal="center" vertical="center"/>
      <protection locked="0"/>
    </xf>
    <xf numFmtId="0" fontId="55" fillId="2" borderId="53" xfId="0" applyFont="1" applyFill="1" applyBorder="1" applyAlignment="1" applyProtection="1">
      <alignment horizontal="center" vertical="center"/>
      <protection locked="0"/>
    </xf>
    <xf numFmtId="0" fontId="55" fillId="2" borderId="98" xfId="0" applyFont="1" applyFill="1" applyBorder="1" applyAlignment="1" applyProtection="1">
      <alignment horizontal="center" vertical="center"/>
      <protection locked="0"/>
    </xf>
    <xf numFmtId="0" fontId="55" fillId="2" borderId="44" xfId="0" applyFont="1" applyFill="1" applyBorder="1" applyAlignment="1" applyProtection="1">
      <alignment horizontal="center" vertical="center"/>
      <protection locked="0"/>
    </xf>
    <xf numFmtId="0" fontId="55" fillId="2" borderId="52" xfId="0" applyFont="1" applyFill="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38" fontId="48" fillId="2" borderId="8" xfId="1" applyFont="1" applyFill="1" applyBorder="1" applyAlignment="1" applyProtection="1">
      <alignment horizontal="right" vertical="center" shrinkToFit="1"/>
      <protection locked="0"/>
    </xf>
    <xf numFmtId="38" fontId="48" fillId="2" borderId="7" xfId="1" applyFont="1" applyFill="1" applyBorder="1" applyAlignment="1" applyProtection="1">
      <alignment horizontal="right" vertical="center" shrinkToFit="1"/>
      <protection locked="0"/>
    </xf>
    <xf numFmtId="38" fontId="48" fillId="2" borderId="10" xfId="1" applyFont="1" applyFill="1" applyBorder="1" applyAlignment="1" applyProtection="1">
      <alignment horizontal="right" vertical="center" shrinkToFit="1"/>
      <protection locked="0"/>
    </xf>
    <xf numFmtId="0" fontId="48" fillId="0" borderId="7" xfId="0" applyFont="1" applyBorder="1" applyAlignment="1" applyProtection="1">
      <alignment horizontal="center" vertical="center"/>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horizontal="left" vertical="center" wrapText="1"/>
      <protection locked="0"/>
    </xf>
    <xf numFmtId="0" fontId="26" fillId="0" borderId="0" xfId="0" applyFont="1" applyAlignment="1" applyProtection="1">
      <alignment vertical="center" wrapText="1"/>
      <protection locked="0"/>
    </xf>
    <xf numFmtId="0" fontId="4" fillId="0" borderId="48"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45" fillId="2" borderId="95" xfId="0" applyFont="1" applyFill="1" applyBorder="1" applyAlignment="1" applyProtection="1">
      <alignment horizontal="center" vertical="center" shrinkToFit="1"/>
      <protection locked="0"/>
    </xf>
    <xf numFmtId="0" fontId="45" fillId="2" borderId="76" xfId="0" applyFont="1" applyFill="1" applyBorder="1" applyAlignment="1" applyProtection="1">
      <alignment horizontal="center" vertical="center" shrinkToFit="1"/>
      <protection locked="0"/>
    </xf>
    <xf numFmtId="0" fontId="45" fillId="2" borderId="97" xfId="0" applyFont="1" applyFill="1" applyBorder="1" applyAlignment="1" applyProtection="1">
      <alignment horizontal="center" vertical="center" shrinkToFit="1"/>
      <protection locked="0"/>
    </xf>
    <xf numFmtId="0" fontId="45" fillId="2" borderId="1" xfId="0" applyFont="1" applyFill="1" applyBorder="1" applyAlignment="1" applyProtection="1">
      <alignment horizontal="center" vertical="center" shrinkToFit="1"/>
      <protection locked="0"/>
    </xf>
    <xf numFmtId="0" fontId="45" fillId="2" borderId="101" xfId="0" applyFont="1" applyFill="1" applyBorder="1" applyAlignment="1" applyProtection="1">
      <alignment horizontal="center" vertical="center" shrinkToFit="1"/>
      <protection locked="0"/>
    </xf>
    <xf numFmtId="0" fontId="45" fillId="2" borderId="9" xfId="0" applyFont="1" applyFill="1" applyBorder="1" applyAlignment="1" applyProtection="1">
      <alignment horizontal="center" vertical="center" shrinkToFit="1"/>
      <protection locked="0"/>
    </xf>
    <xf numFmtId="0" fontId="68" fillId="0" borderId="7" xfId="0" applyFont="1" applyBorder="1" applyAlignment="1" applyProtection="1">
      <alignment horizontal="center" vertical="center"/>
      <protection locked="0"/>
    </xf>
    <xf numFmtId="0" fontId="71" fillId="0" borderId="0" xfId="0" applyFont="1" applyAlignment="1" applyProtection="1">
      <alignment horizontal="center" vertical="center"/>
      <protection locked="0"/>
    </xf>
    <xf numFmtId="0" fontId="47" fillId="0" borderId="17" xfId="0" applyFont="1" applyBorder="1" applyAlignment="1" applyProtection="1">
      <alignment horizontal="center" vertical="center" wrapText="1"/>
      <protection locked="0"/>
    </xf>
    <xf numFmtId="0" fontId="47" fillId="0" borderId="12" xfId="0" applyFont="1" applyBorder="1" applyAlignment="1" applyProtection="1">
      <alignment horizontal="center" vertical="center" wrapText="1"/>
      <protection locked="0"/>
    </xf>
    <xf numFmtId="0" fontId="47" fillId="0" borderId="55" xfId="0" applyFont="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4" fillId="0" borderId="13" xfId="0" applyFont="1" applyBorder="1" applyAlignment="1" applyProtection="1">
      <alignment horizontal="center" vertical="center" textRotation="255" wrapText="1"/>
      <protection locked="0"/>
    </xf>
    <xf numFmtId="0" fontId="4" fillId="0" borderId="24" xfId="0" applyFont="1" applyBorder="1" applyAlignment="1" applyProtection="1">
      <alignment horizontal="center" vertical="center" textRotation="255" wrapText="1"/>
      <protection locked="0"/>
    </xf>
    <xf numFmtId="0" fontId="21" fillId="0" borderId="7"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66" fillId="2" borderId="0" xfId="0" applyFont="1" applyFill="1" applyAlignment="1" applyProtection="1">
      <alignment horizontal="center" vertical="center" shrinkToFit="1"/>
      <protection locked="0"/>
    </xf>
    <xf numFmtId="0" fontId="66" fillId="2" borderId="1" xfId="0" applyFont="1" applyFill="1" applyBorder="1" applyAlignment="1" applyProtection="1">
      <alignment horizontal="center" vertical="center" shrinkToFit="1"/>
      <protection locked="0"/>
    </xf>
    <xf numFmtId="0" fontId="66" fillId="2" borderId="44" xfId="0" applyFont="1" applyFill="1" applyBorder="1" applyAlignment="1" applyProtection="1">
      <alignment horizontal="center" vertical="center" shrinkToFit="1"/>
      <protection locked="0"/>
    </xf>
    <xf numFmtId="0" fontId="66" fillId="2" borderId="45" xfId="0" applyFont="1" applyFill="1" applyBorder="1" applyAlignment="1" applyProtection="1">
      <alignment horizontal="center" vertical="center" shrinkToFit="1"/>
      <protection locked="0"/>
    </xf>
    <xf numFmtId="0" fontId="66" fillId="0" borderId="0" xfId="0" applyFont="1" applyAlignment="1" applyProtection="1">
      <alignment horizontal="center" vertical="center"/>
      <protection locked="0"/>
    </xf>
    <xf numFmtId="0" fontId="66" fillId="0" borderId="1" xfId="0" applyFont="1" applyBorder="1" applyAlignment="1" applyProtection="1">
      <alignment horizontal="center" vertical="center"/>
      <protection locked="0"/>
    </xf>
    <xf numFmtId="0" fontId="66" fillId="0" borderId="6" xfId="0" applyFont="1" applyBorder="1" applyAlignment="1" applyProtection="1">
      <alignment horizontal="center" vertical="center"/>
      <protection locked="0"/>
    </xf>
    <xf numFmtId="0" fontId="66" fillId="0" borderId="9" xfId="0" applyFont="1" applyBorder="1" applyAlignment="1" applyProtection="1">
      <alignment horizontal="center" vertical="center"/>
      <protection locked="0"/>
    </xf>
    <xf numFmtId="0" fontId="54" fillId="2" borderId="75" xfId="0" applyFont="1" applyFill="1" applyBorder="1" applyAlignment="1" applyProtection="1">
      <alignment horizontal="center" vertical="center" shrinkToFit="1"/>
      <protection locked="0"/>
    </xf>
    <xf numFmtId="0" fontId="54" fillId="2" borderId="74" xfId="0" applyFont="1" applyFill="1" applyBorder="1" applyAlignment="1" applyProtection="1">
      <alignment horizontal="center" vertical="center" shrinkToFit="1"/>
      <protection locked="0"/>
    </xf>
    <xf numFmtId="0" fontId="54" fillId="2" borderId="2" xfId="0" applyFont="1" applyFill="1" applyBorder="1" applyAlignment="1" applyProtection="1">
      <alignment horizontal="center" vertical="center" shrinkToFit="1"/>
      <protection locked="0"/>
    </xf>
    <xf numFmtId="0" fontId="54" fillId="2" borderId="0" xfId="0" applyFont="1" applyFill="1" applyAlignment="1" applyProtection="1">
      <alignment horizontal="center" vertical="center" shrinkToFit="1"/>
      <protection locked="0"/>
    </xf>
    <xf numFmtId="0" fontId="54" fillId="2" borderId="47" xfId="0" applyFont="1" applyFill="1" applyBorder="1" applyAlignment="1" applyProtection="1">
      <alignment horizontal="center" vertical="center" shrinkToFit="1"/>
      <protection locked="0"/>
    </xf>
    <xf numFmtId="0" fontId="54" fillId="2" borderId="44" xfId="0" applyFont="1" applyFill="1" applyBorder="1" applyAlignment="1" applyProtection="1">
      <alignment horizontal="center" vertical="center" shrinkToFit="1"/>
      <protection locked="0"/>
    </xf>
    <xf numFmtId="0" fontId="54" fillId="2" borderId="95" xfId="0" applyFont="1" applyFill="1" applyBorder="1" applyAlignment="1" applyProtection="1">
      <alignment horizontal="center" vertical="center" shrinkToFit="1"/>
      <protection locked="0"/>
    </xf>
    <xf numFmtId="0" fontId="54" fillId="2" borderId="96" xfId="0" applyFont="1" applyFill="1" applyBorder="1" applyAlignment="1" applyProtection="1">
      <alignment horizontal="center" vertical="center" shrinkToFit="1"/>
      <protection locked="0"/>
    </xf>
    <xf numFmtId="0" fontId="54" fillId="2" borderId="97" xfId="0" applyFont="1" applyFill="1" applyBorder="1" applyAlignment="1" applyProtection="1">
      <alignment horizontal="center" vertical="center" shrinkToFit="1"/>
      <protection locked="0"/>
    </xf>
    <xf numFmtId="0" fontId="54" fillId="2" borderId="53" xfId="0" applyFont="1" applyFill="1" applyBorder="1" applyAlignment="1" applyProtection="1">
      <alignment horizontal="center" vertical="center" shrinkToFit="1"/>
      <protection locked="0"/>
    </xf>
    <xf numFmtId="0" fontId="54" fillId="2" borderId="98" xfId="0" applyFont="1" applyFill="1" applyBorder="1" applyAlignment="1" applyProtection="1">
      <alignment horizontal="center" vertical="center" shrinkToFit="1"/>
      <protection locked="0"/>
    </xf>
    <xf numFmtId="0" fontId="54" fillId="2" borderId="52" xfId="0" applyFont="1" applyFill="1" applyBorder="1" applyAlignment="1" applyProtection="1">
      <alignment horizontal="center" vertical="center" shrinkToFit="1"/>
      <protection locked="0"/>
    </xf>
    <xf numFmtId="0" fontId="44" fillId="2" borderId="48" xfId="0" applyFont="1" applyFill="1" applyBorder="1" applyAlignment="1" applyProtection="1">
      <alignment horizontal="left" shrinkToFit="1"/>
      <protection locked="0"/>
    </xf>
    <xf numFmtId="0" fontId="44" fillId="2" borderId="49" xfId="0" applyFont="1" applyFill="1" applyBorder="1" applyAlignment="1" applyProtection="1">
      <alignment horizontal="left" shrinkToFit="1"/>
      <protection locked="0"/>
    </xf>
    <xf numFmtId="0" fontId="44" fillId="2" borderId="99" xfId="0" applyFont="1" applyFill="1" applyBorder="1" applyAlignment="1" applyProtection="1">
      <alignment horizontal="left" shrinkToFit="1"/>
      <protection locked="0"/>
    </xf>
    <xf numFmtId="0" fontId="44" fillId="2" borderId="100" xfId="0" applyFont="1" applyFill="1" applyBorder="1" applyAlignment="1" applyProtection="1">
      <alignment horizontal="left" shrinkToFit="1"/>
      <protection locked="0"/>
    </xf>
    <xf numFmtId="0" fontId="4" fillId="0" borderId="12" xfId="0" applyFont="1" applyBorder="1" applyAlignment="1" applyProtection="1">
      <alignment horizontal="center" vertical="center" textRotation="255" wrapText="1"/>
      <protection locked="0"/>
    </xf>
    <xf numFmtId="0" fontId="5" fillId="0" borderId="12" xfId="0" applyFont="1" applyBorder="1" applyAlignment="1" applyProtection="1">
      <alignment horizontal="center" vertical="center" textRotation="255" wrapText="1"/>
      <protection locked="0"/>
    </xf>
    <xf numFmtId="0" fontId="5" fillId="0" borderId="13" xfId="0" applyFont="1" applyBorder="1" applyAlignment="1" applyProtection="1">
      <alignment horizontal="center" vertical="center" textRotation="255" wrapText="1"/>
      <protection locked="0"/>
    </xf>
    <xf numFmtId="0" fontId="20" fillId="0" borderId="100" xfId="0" applyFont="1" applyBorder="1" applyAlignment="1" applyProtection="1">
      <alignment horizontal="center"/>
      <protection locked="0"/>
    </xf>
    <xf numFmtId="0" fontId="4" fillId="0" borderId="75"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5" fillId="0" borderId="74" xfId="0" applyFont="1" applyBorder="1" applyAlignment="1" applyProtection="1">
      <alignment horizontal="left" vertical="center" wrapText="1"/>
      <protection locked="0"/>
    </xf>
    <xf numFmtId="0" fontId="63" fillId="0" borderId="0" xfId="0" applyFont="1" applyAlignment="1" applyProtection="1">
      <alignment horizontal="left" vertical="center" wrapText="1"/>
      <protection locked="0"/>
    </xf>
    <xf numFmtId="0" fontId="26" fillId="0" borderId="2"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47" xfId="0" applyFont="1" applyBorder="1" applyAlignment="1" applyProtection="1">
      <alignment horizontal="center" vertical="center" wrapText="1"/>
      <protection locked="0"/>
    </xf>
    <xf numFmtId="0" fontId="26" fillId="0" borderId="44" xfId="0" applyFont="1" applyBorder="1" applyAlignment="1" applyProtection="1">
      <alignment horizontal="center" vertical="center" wrapText="1"/>
      <protection locked="0"/>
    </xf>
    <xf numFmtId="0" fontId="26" fillId="0" borderId="45"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47"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6" fillId="0" borderId="45" xfId="0" applyFont="1" applyBorder="1" applyAlignment="1" applyProtection="1">
      <alignment horizontal="center" vertical="center"/>
      <protection locked="0"/>
    </xf>
    <xf numFmtId="0" fontId="63" fillId="0" borderId="0" xfId="0" applyFont="1" applyAlignment="1" applyProtection="1">
      <alignment horizontal="center" vertical="center"/>
      <protection locked="0"/>
    </xf>
    <xf numFmtId="0" fontId="9" fillId="0" borderId="8" xfId="0" applyFont="1" applyBorder="1" applyAlignment="1" applyProtection="1">
      <alignment horizontal="distributed" vertical="center" wrapText="1"/>
      <protection locked="0"/>
    </xf>
    <xf numFmtId="0" fontId="9" fillId="0" borderId="7" xfId="0" applyFont="1" applyBorder="1" applyAlignment="1" applyProtection="1">
      <alignment horizontal="distributed" vertical="center" wrapText="1"/>
      <protection locked="0"/>
    </xf>
    <xf numFmtId="0" fontId="9" fillId="0" borderId="51" xfId="0" applyFont="1" applyBorder="1" applyAlignment="1" applyProtection="1">
      <alignment horizontal="distributed" vertical="center" wrapText="1"/>
      <protection locked="0"/>
    </xf>
    <xf numFmtId="0" fontId="9" fillId="0" borderId="47" xfId="0" applyFont="1" applyBorder="1" applyAlignment="1" applyProtection="1">
      <alignment horizontal="distributed" vertical="center" wrapText="1"/>
      <protection locked="0"/>
    </xf>
    <xf numFmtId="0" fontId="9" fillId="0" borderId="44" xfId="0" applyFont="1" applyBorder="1" applyAlignment="1" applyProtection="1">
      <alignment horizontal="distributed" vertical="center" wrapText="1"/>
      <protection locked="0"/>
    </xf>
    <xf numFmtId="0" fontId="9" fillId="0" borderId="52" xfId="0" applyFont="1" applyBorder="1" applyAlignment="1" applyProtection="1">
      <alignment horizontal="distributed" vertical="center" wrapText="1"/>
      <protection locked="0"/>
    </xf>
    <xf numFmtId="0" fontId="12" fillId="0" borderId="7" xfId="0" applyFont="1" applyBorder="1" applyAlignment="1" applyProtection="1">
      <alignment horizontal="center" vertical="center" wrapText="1"/>
      <protection locked="0"/>
    </xf>
    <xf numFmtId="0" fontId="9" fillId="0" borderId="2" xfId="0" applyFont="1" applyBorder="1" applyAlignment="1" applyProtection="1">
      <alignment horizontal="distributed" vertical="center" wrapText="1"/>
      <protection locked="0"/>
    </xf>
    <xf numFmtId="0" fontId="9" fillId="0" borderId="0" xfId="0" applyFont="1" applyAlignment="1" applyProtection="1">
      <alignment horizontal="distributed" vertical="center" wrapText="1"/>
      <protection locked="0"/>
    </xf>
    <xf numFmtId="0" fontId="9" fillId="0" borderId="53" xfId="0" applyFont="1" applyBorder="1" applyAlignment="1" applyProtection="1">
      <alignment horizontal="distributed" vertical="center" wrapText="1"/>
      <protection locked="0"/>
    </xf>
    <xf numFmtId="0" fontId="9" fillId="0" borderId="5" xfId="0" applyFont="1" applyBorder="1" applyAlignment="1" applyProtection="1">
      <alignment horizontal="distributed" vertical="center" wrapText="1"/>
      <protection locked="0"/>
    </xf>
    <xf numFmtId="0" fontId="9" fillId="0" borderId="6" xfId="0" applyFont="1" applyBorder="1" applyAlignment="1" applyProtection="1">
      <alignment horizontal="distributed" vertical="center" wrapText="1"/>
      <protection locked="0"/>
    </xf>
    <xf numFmtId="0" fontId="9" fillId="0" borderId="54" xfId="0" applyFont="1" applyBorder="1" applyAlignment="1" applyProtection="1">
      <alignment horizontal="distributed" vertical="center" wrapText="1"/>
      <protection locked="0"/>
    </xf>
    <xf numFmtId="0" fontId="12" fillId="0" borderId="6" xfId="0" applyFont="1" applyBorder="1" applyAlignment="1" applyProtection="1">
      <alignment horizontal="center" vertical="center" wrapText="1"/>
      <protection locked="0"/>
    </xf>
    <xf numFmtId="0" fontId="11" fillId="0" borderId="0" xfId="0" applyFont="1" applyAlignment="1" applyProtection="1">
      <alignment horizontal="center" vertical="center" textRotation="255"/>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64" fillId="0" borderId="99" xfId="0" applyFont="1" applyBorder="1" applyAlignment="1" applyProtection="1">
      <alignment horizontal="center" vertical="center"/>
      <protection locked="0"/>
    </xf>
    <xf numFmtId="0" fontId="64" fillId="0" borderId="49" xfId="0" applyFont="1" applyBorder="1" applyAlignment="1" applyProtection="1">
      <alignment horizontal="center" vertical="center"/>
      <protection locked="0"/>
    </xf>
    <xf numFmtId="0" fontId="64" fillId="0" borderId="50"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59" fillId="2" borderId="28" xfId="0" applyFont="1" applyFill="1" applyBorder="1" applyAlignment="1">
      <alignment horizontal="center" vertical="center" shrinkToFit="1"/>
    </xf>
    <xf numFmtId="0" fontId="59" fillId="2" borderId="29" xfId="0" applyFont="1" applyFill="1" applyBorder="1" applyAlignment="1">
      <alignment horizontal="center" vertical="center" shrinkToFit="1"/>
    </xf>
    <xf numFmtId="0" fontId="59" fillId="2" borderId="30" xfId="0" applyFont="1" applyFill="1" applyBorder="1" applyAlignment="1">
      <alignment horizontal="center" vertical="center" shrinkToFit="1"/>
    </xf>
    <xf numFmtId="0" fontId="59" fillId="2" borderId="21" xfId="0" applyFont="1" applyFill="1" applyBorder="1" applyAlignment="1">
      <alignment horizontal="center" vertical="center" shrinkToFit="1"/>
    </xf>
    <xf numFmtId="0" fontId="59" fillId="2" borderId="22" xfId="0" applyFont="1" applyFill="1" applyBorder="1" applyAlignment="1">
      <alignment horizontal="center" vertical="center" shrinkToFit="1"/>
    </xf>
    <xf numFmtId="0" fontId="59" fillId="2" borderId="23" xfId="0" applyFont="1" applyFill="1" applyBorder="1" applyAlignment="1">
      <alignment horizontal="center" vertical="center" shrinkToFit="1"/>
    </xf>
    <xf numFmtId="0" fontId="40" fillId="2" borderId="59" xfId="0" applyFont="1" applyFill="1" applyBorder="1" applyAlignment="1" applyProtection="1">
      <alignment horizontal="center" vertical="center" shrinkToFit="1"/>
      <protection locked="0"/>
    </xf>
    <xf numFmtId="0" fontId="40" fillId="2" borderId="63" xfId="0" applyFont="1" applyFill="1" applyBorder="1" applyAlignment="1" applyProtection="1">
      <alignment horizontal="center" vertical="center" shrinkToFit="1"/>
      <protection locked="0"/>
    </xf>
    <xf numFmtId="0" fontId="43" fillId="2" borderId="56" xfId="0" applyFont="1" applyFill="1" applyBorder="1" applyAlignment="1" applyProtection="1">
      <alignment horizontal="center" vertical="center" shrinkToFit="1"/>
      <protection locked="0"/>
    </xf>
    <xf numFmtId="0" fontId="43" fillId="2" borderId="57" xfId="0" applyFont="1" applyFill="1" applyBorder="1" applyAlignment="1" applyProtection="1">
      <alignment horizontal="center" vertical="center" shrinkToFit="1"/>
      <protection locked="0"/>
    </xf>
    <xf numFmtId="0" fontId="43" fillId="2" borderId="60" xfId="0" applyFont="1" applyFill="1" applyBorder="1" applyAlignment="1" applyProtection="1">
      <alignment horizontal="center" vertical="center" shrinkToFit="1"/>
      <protection locked="0"/>
    </xf>
    <xf numFmtId="0" fontId="43" fillId="2" borderId="61" xfId="0" applyFont="1" applyFill="1" applyBorder="1" applyAlignment="1" applyProtection="1">
      <alignment horizontal="center" vertical="center" shrinkToFit="1"/>
      <protection locked="0"/>
    </xf>
    <xf numFmtId="177" fontId="49" fillId="2" borderId="56" xfId="0" applyNumberFormat="1" applyFont="1" applyFill="1" applyBorder="1" applyAlignment="1" applyProtection="1">
      <alignment horizontal="right" vertical="center" shrinkToFit="1"/>
      <protection locked="0"/>
    </xf>
    <xf numFmtId="177" fontId="49" fillId="2" borderId="57" xfId="0" applyNumberFormat="1" applyFont="1" applyFill="1" applyBorder="1" applyAlignment="1" applyProtection="1">
      <alignment horizontal="right" vertical="center" shrinkToFit="1"/>
      <protection locked="0"/>
    </xf>
    <xf numFmtId="177" fontId="49" fillId="2" borderId="60" xfId="0" applyNumberFormat="1" applyFont="1" applyFill="1" applyBorder="1" applyAlignment="1" applyProtection="1">
      <alignment horizontal="right" vertical="center" shrinkToFit="1"/>
      <protection locked="0"/>
    </xf>
    <xf numFmtId="177" fontId="49" fillId="2" borderId="61" xfId="0" applyNumberFormat="1" applyFont="1" applyFill="1" applyBorder="1" applyAlignment="1" applyProtection="1">
      <alignment horizontal="right" vertical="center" shrinkToFit="1"/>
      <protection locked="0"/>
    </xf>
    <xf numFmtId="0" fontId="43" fillId="2" borderId="59" xfId="0" applyFont="1" applyFill="1" applyBorder="1" applyAlignment="1" applyProtection="1">
      <alignment horizontal="center" vertical="center" shrinkToFit="1"/>
      <protection locked="0"/>
    </xf>
    <xf numFmtId="0" fontId="72" fillId="2" borderId="12" xfId="0" applyFont="1" applyFill="1" applyBorder="1" applyAlignment="1" applyProtection="1">
      <alignment horizontal="center" vertical="center" wrapText="1"/>
      <protection locked="0"/>
    </xf>
    <xf numFmtId="0" fontId="61" fillId="2" borderId="56" xfId="0" applyFont="1" applyFill="1" applyBorder="1" applyAlignment="1" applyProtection="1">
      <alignment horizontal="center" vertical="center" shrinkToFit="1"/>
      <protection locked="0"/>
    </xf>
    <xf numFmtId="0" fontId="61" fillId="2" borderId="57" xfId="0" applyFont="1" applyFill="1" applyBorder="1" applyAlignment="1" applyProtection="1">
      <alignment horizontal="center" vertical="center" shrinkToFit="1"/>
      <protection locked="0"/>
    </xf>
    <xf numFmtId="0" fontId="60" fillId="2" borderId="57" xfId="0" applyFont="1" applyFill="1" applyBorder="1" applyAlignment="1" applyProtection="1">
      <alignment horizontal="center" vertical="center" shrinkToFit="1"/>
      <protection locked="0"/>
    </xf>
    <xf numFmtId="0" fontId="59" fillId="0" borderId="12" xfId="0" applyFont="1" applyBorder="1" applyAlignment="1">
      <alignment horizontal="center" vertical="center" shrinkToFit="1"/>
    </xf>
    <xf numFmtId="0" fontId="56" fillId="2" borderId="12" xfId="0" applyFont="1" applyFill="1" applyBorder="1" applyAlignment="1">
      <alignment horizontal="center" vertical="center" shrinkToFit="1"/>
    </xf>
    <xf numFmtId="0" fontId="59" fillId="2" borderId="12" xfId="0" applyFont="1" applyFill="1" applyBorder="1" applyAlignment="1" applyProtection="1">
      <alignment horizontal="center" vertical="center" shrinkToFit="1"/>
      <protection locked="0"/>
    </xf>
    <xf numFmtId="0" fontId="49" fillId="2" borderId="12" xfId="0" applyFont="1" applyFill="1" applyBorder="1" applyAlignment="1" applyProtection="1">
      <alignment horizontal="center" vertical="center" wrapText="1"/>
      <protection locked="0"/>
    </xf>
    <xf numFmtId="38" fontId="49" fillId="0" borderId="28" xfId="1" applyFont="1" applyBorder="1" applyAlignment="1" applyProtection="1">
      <alignment horizontal="right" vertical="center" shrinkToFit="1"/>
    </xf>
    <xf numFmtId="38" fontId="49" fillId="0" borderId="29" xfId="1" applyFont="1" applyBorder="1" applyAlignment="1" applyProtection="1">
      <alignment horizontal="right" vertical="center" shrinkToFit="1"/>
    </xf>
    <xf numFmtId="38" fontId="49" fillId="0" borderId="30" xfId="1" applyFont="1" applyBorder="1" applyAlignment="1" applyProtection="1">
      <alignment horizontal="right" vertical="center" shrinkToFit="1"/>
    </xf>
    <xf numFmtId="38" fontId="49" fillId="0" borderId="4" xfId="1" applyFont="1" applyBorder="1" applyAlignment="1" applyProtection="1">
      <alignment horizontal="right" vertical="center" shrinkToFit="1"/>
    </xf>
    <xf numFmtId="38" fontId="49" fillId="0" borderId="0" xfId="1" applyFont="1" applyBorder="1" applyAlignment="1" applyProtection="1">
      <alignment horizontal="right" vertical="center" shrinkToFit="1"/>
    </xf>
    <xf numFmtId="38" fontId="49" fillId="0" borderId="3" xfId="1" applyFont="1" applyBorder="1" applyAlignment="1" applyProtection="1">
      <alignment horizontal="right" vertical="center" shrinkToFit="1"/>
    </xf>
    <xf numFmtId="38" fontId="49" fillId="0" borderId="78" xfId="1" applyFont="1" applyFill="1" applyBorder="1" applyAlignment="1" applyProtection="1">
      <alignment horizontal="right" vertical="top" shrinkToFit="1"/>
    </xf>
    <xf numFmtId="38" fontId="49" fillId="0" borderId="77" xfId="1" applyFont="1" applyFill="1" applyBorder="1" applyAlignment="1" applyProtection="1">
      <alignment horizontal="right" vertical="top" shrinkToFit="1"/>
    </xf>
    <xf numFmtId="38" fontId="49" fillId="0" borderId="83" xfId="1" applyFont="1" applyFill="1" applyBorder="1" applyAlignment="1" applyProtection="1">
      <alignment horizontal="right" vertical="top" shrinkToFit="1"/>
    </xf>
    <xf numFmtId="38" fontId="49" fillId="0" borderId="79" xfId="1" applyFont="1" applyFill="1" applyBorder="1" applyAlignment="1" applyProtection="1">
      <alignment horizontal="right" vertical="top" shrinkToFit="1"/>
    </xf>
    <xf numFmtId="38" fontId="49" fillId="0" borderId="0" xfId="1" applyFont="1" applyFill="1" applyBorder="1" applyAlignment="1" applyProtection="1">
      <alignment horizontal="right" vertical="top" shrinkToFit="1"/>
    </xf>
    <xf numFmtId="38" fontId="49" fillId="0" borderId="84" xfId="1" applyFont="1" applyFill="1" applyBorder="1" applyAlignment="1" applyProtection="1">
      <alignment horizontal="right" vertical="top" shrinkToFit="1"/>
    </xf>
    <xf numFmtId="0" fontId="51" fillId="2" borderId="28" xfId="0" applyFont="1" applyFill="1" applyBorder="1" applyAlignment="1">
      <alignment horizontal="center" vertical="center" shrinkToFit="1"/>
    </xf>
    <xf numFmtId="0" fontId="51" fillId="2" borderId="29" xfId="0" applyFont="1" applyFill="1" applyBorder="1" applyAlignment="1">
      <alignment horizontal="center" vertical="center" shrinkToFit="1"/>
    </xf>
    <xf numFmtId="0" fontId="51" fillId="2" borderId="30" xfId="0" applyFont="1" applyFill="1" applyBorder="1" applyAlignment="1">
      <alignment horizontal="center" vertical="center" shrinkToFit="1"/>
    </xf>
    <xf numFmtId="0" fontId="51" fillId="2" borderId="21" xfId="0" applyFont="1" applyFill="1" applyBorder="1" applyAlignment="1">
      <alignment horizontal="center" vertical="center" shrinkToFit="1"/>
    </xf>
    <xf numFmtId="0" fontId="51" fillId="2" borderId="22" xfId="0" applyFont="1" applyFill="1" applyBorder="1" applyAlignment="1">
      <alignment horizontal="center" vertical="center" shrinkToFit="1"/>
    </xf>
    <xf numFmtId="0" fontId="51" fillId="2" borderId="23" xfId="0" applyFont="1" applyFill="1" applyBorder="1" applyAlignment="1">
      <alignment horizontal="center" vertical="center" shrinkToFit="1"/>
    </xf>
    <xf numFmtId="38" fontId="49" fillId="2" borderId="2" xfId="1" applyFont="1" applyFill="1" applyBorder="1" applyAlignment="1" applyProtection="1">
      <alignment horizontal="right" vertical="center" shrinkToFit="1"/>
      <protection locked="0"/>
    </xf>
    <xf numFmtId="38" fontId="49" fillId="2" borderId="0" xfId="1" applyFont="1" applyFill="1" applyBorder="1" applyAlignment="1" applyProtection="1">
      <alignment horizontal="right" vertical="center" shrinkToFit="1"/>
      <protection locked="0"/>
    </xf>
    <xf numFmtId="38" fontId="49" fillId="2" borderId="1" xfId="1" applyFont="1" applyFill="1" applyBorder="1" applyAlignment="1" applyProtection="1">
      <alignment horizontal="right" vertical="center" shrinkToFit="1"/>
      <protection locked="0"/>
    </xf>
    <xf numFmtId="0" fontId="56" fillId="2" borderId="85" xfId="0" applyFont="1" applyFill="1" applyBorder="1" applyAlignment="1">
      <alignment horizontal="center" vertical="center" shrinkToFit="1"/>
    </xf>
    <xf numFmtId="0" fontId="56" fillId="2" borderId="86" xfId="0" applyFont="1" applyFill="1" applyBorder="1" applyAlignment="1">
      <alignment horizontal="center" vertical="center" shrinkToFit="1"/>
    </xf>
    <xf numFmtId="0" fontId="56" fillId="2" borderId="87" xfId="0" applyFont="1" applyFill="1" applyBorder="1" applyAlignment="1">
      <alignment horizontal="center" vertical="center" shrinkToFit="1"/>
    </xf>
    <xf numFmtId="0" fontId="56" fillId="2" borderId="88" xfId="0" applyFont="1" applyFill="1" applyBorder="1" applyAlignment="1">
      <alignment horizontal="center" vertical="center" shrinkToFit="1"/>
    </xf>
    <xf numFmtId="0" fontId="56" fillId="2" borderId="89" xfId="0" applyFont="1" applyFill="1" applyBorder="1" applyAlignment="1">
      <alignment horizontal="center" vertical="center" shrinkToFit="1"/>
    </xf>
    <xf numFmtId="0" fontId="56" fillId="2" borderId="90" xfId="0" applyFont="1" applyFill="1" applyBorder="1" applyAlignment="1">
      <alignment horizontal="center" vertical="center" shrinkToFit="1"/>
    </xf>
    <xf numFmtId="0" fontId="56" fillId="2" borderId="13" xfId="0" applyFont="1" applyFill="1" applyBorder="1" applyAlignment="1">
      <alignment horizontal="center" vertical="center" shrinkToFit="1"/>
    </xf>
    <xf numFmtId="0" fontId="56" fillId="2" borderId="91" xfId="0" applyFont="1" applyFill="1" applyBorder="1" applyAlignment="1">
      <alignment horizontal="center" vertical="center" shrinkToFit="1"/>
    </xf>
    <xf numFmtId="0" fontId="43" fillId="2" borderId="75" xfId="0" applyFont="1" applyFill="1" applyBorder="1" applyAlignment="1" applyProtection="1">
      <alignment horizontal="left" vertical="center" shrinkToFit="1"/>
      <protection locked="0"/>
    </xf>
    <xf numFmtId="0" fontId="43" fillId="2" borderId="74" xfId="0" applyFont="1" applyFill="1" applyBorder="1" applyAlignment="1" applyProtection="1">
      <alignment horizontal="left" vertical="center" shrinkToFit="1"/>
      <protection locked="0"/>
    </xf>
    <xf numFmtId="0" fontId="43" fillId="2" borderId="2" xfId="0" applyFont="1" applyFill="1" applyBorder="1" applyAlignment="1" applyProtection="1">
      <alignment horizontal="left" vertical="center" shrinkToFit="1"/>
      <protection locked="0"/>
    </xf>
    <xf numFmtId="0" fontId="43" fillId="2" borderId="0" xfId="0" applyFont="1" applyFill="1" applyAlignment="1" applyProtection="1">
      <alignment horizontal="left" vertical="center" shrinkToFit="1"/>
      <protection locked="0"/>
    </xf>
    <xf numFmtId="0" fontId="43" fillId="2" borderId="47" xfId="0" applyFont="1" applyFill="1" applyBorder="1" applyAlignment="1" applyProtection="1">
      <alignment horizontal="left" vertical="center" shrinkToFit="1"/>
      <protection locked="0"/>
    </xf>
    <xf numFmtId="0" fontId="43" fillId="2" borderId="44" xfId="0" applyFont="1" applyFill="1" applyBorder="1" applyAlignment="1" applyProtection="1">
      <alignment horizontal="left" vertical="center" shrinkToFit="1"/>
      <protection locked="0"/>
    </xf>
    <xf numFmtId="0" fontId="43" fillId="2" borderId="95" xfId="0" applyFont="1" applyFill="1" applyBorder="1" applyAlignment="1" applyProtection="1">
      <alignment horizontal="left" vertical="center" shrinkToFit="1"/>
      <protection locked="0"/>
    </xf>
    <xf numFmtId="0" fontId="43" fillId="2" borderId="76" xfId="0" applyFont="1" applyFill="1" applyBorder="1" applyAlignment="1" applyProtection="1">
      <alignment horizontal="left" vertical="center" shrinkToFit="1"/>
      <protection locked="0"/>
    </xf>
    <xf numFmtId="0" fontId="43" fillId="2" borderId="97" xfId="0" applyFont="1" applyFill="1" applyBorder="1" applyAlignment="1" applyProtection="1">
      <alignment horizontal="left" vertical="center" shrinkToFit="1"/>
      <protection locked="0"/>
    </xf>
    <xf numFmtId="0" fontId="43" fillId="2" borderId="1" xfId="0" applyFont="1" applyFill="1" applyBorder="1" applyAlignment="1" applyProtection="1">
      <alignment horizontal="left" vertical="center" shrinkToFit="1"/>
      <protection locked="0"/>
    </xf>
    <xf numFmtId="0" fontId="43" fillId="2" borderId="98" xfId="0" applyFont="1" applyFill="1" applyBorder="1" applyAlignment="1" applyProtection="1">
      <alignment horizontal="left" vertical="center" shrinkToFit="1"/>
      <protection locked="0"/>
    </xf>
    <xf numFmtId="0" fontId="43" fillId="2" borderId="45" xfId="0" applyFont="1" applyFill="1" applyBorder="1" applyAlignment="1" applyProtection="1">
      <alignment horizontal="left" vertical="center" shrinkToFit="1"/>
      <protection locked="0"/>
    </xf>
    <xf numFmtId="38" fontId="49" fillId="0" borderId="2" xfId="1" applyFont="1" applyBorder="1" applyAlignment="1" applyProtection="1">
      <alignment horizontal="right" vertical="center" shrinkToFit="1"/>
    </xf>
    <xf numFmtId="38" fontId="49" fillId="0" borderId="1" xfId="1" applyFont="1" applyBorder="1" applyAlignment="1" applyProtection="1">
      <alignment horizontal="right" vertical="center" shrinkToFit="1"/>
    </xf>
    <xf numFmtId="0" fontId="23" fillId="2" borderId="56" xfId="0" applyFont="1" applyFill="1" applyBorder="1" applyAlignment="1">
      <alignment horizontal="center" vertical="center" textRotation="255" wrapText="1"/>
    </xf>
    <xf numFmtId="38" fontId="49" fillId="2" borderId="8" xfId="1" applyFont="1" applyFill="1" applyBorder="1" applyAlignment="1" applyProtection="1">
      <alignment horizontal="right" vertical="center" shrinkToFit="1"/>
      <protection locked="0"/>
    </xf>
    <xf numFmtId="38" fontId="49" fillId="2" borderId="7" xfId="1" applyFont="1" applyFill="1" applyBorder="1" applyAlignment="1" applyProtection="1">
      <alignment horizontal="right" vertical="center" shrinkToFit="1"/>
      <protection locked="0"/>
    </xf>
    <xf numFmtId="38" fontId="49" fillId="2" borderId="10" xfId="1" applyFont="1" applyFill="1" applyBorder="1" applyAlignment="1" applyProtection="1">
      <alignment horizontal="right" vertical="center" shrinkToFit="1"/>
      <protection locked="0"/>
    </xf>
    <xf numFmtId="0" fontId="61" fillId="2" borderId="2" xfId="0" applyFont="1" applyFill="1" applyBorder="1" applyAlignment="1" applyProtection="1">
      <alignment horizontal="center" vertical="center" wrapText="1" shrinkToFit="1"/>
      <protection locked="0"/>
    </xf>
    <xf numFmtId="0" fontId="61" fillId="2" borderId="0" xfId="0" applyFont="1" applyFill="1" applyAlignment="1" applyProtection="1">
      <alignment horizontal="center" vertical="center" shrinkToFit="1"/>
      <protection locked="0"/>
    </xf>
    <xf numFmtId="0" fontId="61" fillId="2" borderId="2" xfId="0" applyFont="1" applyFill="1" applyBorder="1" applyAlignment="1" applyProtection="1">
      <alignment horizontal="center" vertical="center" shrinkToFit="1"/>
      <protection locked="0"/>
    </xf>
    <xf numFmtId="0" fontId="61" fillId="2" borderId="47" xfId="0" applyFont="1" applyFill="1" applyBorder="1" applyAlignment="1" applyProtection="1">
      <alignment horizontal="center" vertical="center" shrinkToFit="1"/>
      <protection locked="0"/>
    </xf>
    <xf numFmtId="0" fontId="61" fillId="2" borderId="44" xfId="0" applyFont="1" applyFill="1" applyBorder="1" applyAlignment="1" applyProtection="1">
      <alignment horizontal="center" vertical="center" shrinkToFit="1"/>
      <protection locked="0"/>
    </xf>
    <xf numFmtId="0" fontId="60" fillId="2" borderId="0" xfId="0" applyFont="1" applyFill="1" applyAlignment="1" applyProtection="1">
      <alignment horizontal="center" vertical="center" shrinkToFit="1"/>
      <protection locked="0"/>
    </xf>
    <xf numFmtId="0" fontId="60" fillId="2" borderId="44" xfId="0" applyFont="1" applyFill="1" applyBorder="1" applyAlignment="1" applyProtection="1">
      <alignment horizontal="center" vertical="center" shrinkToFit="1"/>
      <protection locked="0"/>
    </xf>
    <xf numFmtId="0" fontId="40" fillId="2" borderId="75" xfId="0" applyFont="1" applyFill="1" applyBorder="1" applyAlignment="1" applyProtection="1">
      <alignment horizontal="center" vertical="center" shrinkToFit="1"/>
      <protection locked="0"/>
    </xf>
    <xf numFmtId="0" fontId="40" fillId="2" borderId="74" xfId="0" applyFont="1" applyFill="1" applyBorder="1" applyAlignment="1" applyProtection="1">
      <alignment horizontal="center" vertical="center" shrinkToFit="1"/>
      <protection locked="0"/>
    </xf>
    <xf numFmtId="0" fontId="40" fillId="2" borderId="2" xfId="0" applyFont="1" applyFill="1" applyBorder="1" applyAlignment="1" applyProtection="1">
      <alignment horizontal="center" vertical="center" shrinkToFit="1"/>
      <protection locked="0"/>
    </xf>
    <xf numFmtId="0" fontId="40" fillId="2" borderId="0" xfId="0" applyFont="1" applyFill="1" applyAlignment="1" applyProtection="1">
      <alignment horizontal="center" vertical="center" shrinkToFit="1"/>
      <protection locked="0"/>
    </xf>
    <xf numFmtId="0" fontId="40" fillId="2" borderId="5" xfId="0" applyFont="1" applyFill="1" applyBorder="1" applyAlignment="1" applyProtection="1">
      <alignment horizontal="center" vertical="center" shrinkToFit="1"/>
      <protection locked="0"/>
    </xf>
    <xf numFmtId="0" fontId="40" fillId="2" borderId="6" xfId="0" applyFont="1" applyFill="1" applyBorder="1" applyAlignment="1" applyProtection="1">
      <alignment horizontal="center" vertical="center" shrinkToFit="1"/>
      <protection locked="0"/>
    </xf>
    <xf numFmtId="0" fontId="40" fillId="2" borderId="95" xfId="0" applyFont="1" applyFill="1" applyBorder="1" applyAlignment="1" applyProtection="1">
      <alignment horizontal="center" vertical="center" shrinkToFit="1"/>
      <protection locked="0"/>
    </xf>
    <xf numFmtId="0" fontId="40" fillId="2" borderId="76" xfId="0" applyFont="1" applyFill="1" applyBorder="1" applyAlignment="1" applyProtection="1">
      <alignment horizontal="center" vertical="center" shrinkToFit="1"/>
      <protection locked="0"/>
    </xf>
    <xf numFmtId="0" fontId="40" fillId="2" borderId="97" xfId="0" applyFont="1" applyFill="1" applyBorder="1" applyAlignment="1" applyProtection="1">
      <alignment horizontal="center" vertical="center" shrinkToFit="1"/>
      <protection locked="0"/>
    </xf>
    <xf numFmtId="0" fontId="40" fillId="2" borderId="1" xfId="0" applyFont="1" applyFill="1" applyBorder="1" applyAlignment="1" applyProtection="1">
      <alignment horizontal="center" vertical="center" shrinkToFit="1"/>
      <protection locked="0"/>
    </xf>
    <xf numFmtId="0" fontId="40" fillId="2" borderId="101" xfId="0" applyFont="1" applyFill="1" applyBorder="1" applyAlignment="1" applyProtection="1">
      <alignment horizontal="center" vertical="center" shrinkToFit="1"/>
      <protection locked="0"/>
    </xf>
    <xf numFmtId="0" fontId="40" fillId="2" borderId="9" xfId="0" applyFont="1" applyFill="1" applyBorder="1" applyAlignment="1" applyProtection="1">
      <alignment horizontal="center" vertical="center" shrinkToFit="1"/>
      <protection locked="0"/>
    </xf>
    <xf numFmtId="0" fontId="68" fillId="0" borderId="7" xfId="0" applyFont="1" applyBorder="1" applyAlignment="1">
      <alignment horizontal="center" vertical="center"/>
    </xf>
    <xf numFmtId="0" fontId="57" fillId="2" borderId="75" xfId="0" applyFont="1" applyFill="1" applyBorder="1" applyAlignment="1" applyProtection="1">
      <alignment horizontal="center" vertical="center" shrinkToFit="1"/>
      <protection locked="0"/>
    </xf>
    <xf numFmtId="0" fontId="57" fillId="2" borderId="74" xfId="0" applyFont="1" applyFill="1" applyBorder="1" applyAlignment="1" applyProtection="1">
      <alignment horizontal="center" vertical="center" shrinkToFit="1"/>
      <protection locked="0"/>
    </xf>
    <xf numFmtId="0" fontId="57" fillId="2" borderId="2" xfId="0" applyFont="1" applyFill="1" applyBorder="1" applyAlignment="1" applyProtection="1">
      <alignment horizontal="center" vertical="center" shrinkToFit="1"/>
      <protection locked="0"/>
    </xf>
    <xf numFmtId="0" fontId="57" fillId="2" borderId="0" xfId="0" applyFont="1" applyFill="1" applyAlignment="1" applyProtection="1">
      <alignment horizontal="center" vertical="center" shrinkToFit="1"/>
      <protection locked="0"/>
    </xf>
    <xf numFmtId="0" fontId="57" fillId="2" borderId="47" xfId="0" applyFont="1" applyFill="1" applyBorder="1" applyAlignment="1" applyProtection="1">
      <alignment horizontal="center" vertical="center" shrinkToFit="1"/>
      <protection locked="0"/>
    </xf>
    <xf numFmtId="0" fontId="57" fillId="2" borderId="44" xfId="0" applyFont="1" applyFill="1" applyBorder="1" applyAlignment="1" applyProtection="1">
      <alignment horizontal="center" vertical="center" shrinkToFit="1"/>
      <protection locked="0"/>
    </xf>
    <xf numFmtId="0" fontId="57" fillId="2" borderId="95" xfId="0" applyFont="1" applyFill="1" applyBorder="1" applyAlignment="1" applyProtection="1">
      <alignment horizontal="center" vertical="center" shrinkToFit="1"/>
      <protection locked="0"/>
    </xf>
    <xf numFmtId="0" fontId="57" fillId="2" borderId="96" xfId="0" applyFont="1" applyFill="1" applyBorder="1" applyAlignment="1" applyProtection="1">
      <alignment horizontal="center" vertical="center" shrinkToFit="1"/>
      <protection locked="0"/>
    </xf>
    <xf numFmtId="0" fontId="57" fillId="2" borderId="97" xfId="0" applyFont="1" applyFill="1" applyBorder="1" applyAlignment="1" applyProtection="1">
      <alignment horizontal="center" vertical="center" shrinkToFit="1"/>
      <protection locked="0"/>
    </xf>
    <xf numFmtId="0" fontId="57" fillId="2" borderId="53" xfId="0" applyFont="1" applyFill="1" applyBorder="1" applyAlignment="1" applyProtection="1">
      <alignment horizontal="center" vertical="center" shrinkToFit="1"/>
      <protection locked="0"/>
    </xf>
    <xf numFmtId="0" fontId="57" fillId="2" borderId="98" xfId="0" applyFont="1" applyFill="1" applyBorder="1" applyAlignment="1" applyProtection="1">
      <alignment horizontal="center" vertical="center" shrinkToFit="1"/>
      <protection locked="0"/>
    </xf>
    <xf numFmtId="0" fontId="57" fillId="2" borderId="52" xfId="0" applyFont="1" applyFill="1" applyBorder="1" applyAlignment="1" applyProtection="1">
      <alignment horizontal="center" vertical="center" shrinkToFit="1"/>
      <protection locked="0"/>
    </xf>
    <xf numFmtId="57" fontId="49" fillId="2" borderId="95" xfId="0" applyNumberFormat="1" applyFont="1" applyFill="1" applyBorder="1" applyAlignment="1" applyProtection="1">
      <alignment horizontal="center" vertical="center" shrinkToFit="1"/>
      <protection locked="0"/>
    </xf>
    <xf numFmtId="0" fontId="49" fillId="2" borderId="74" xfId="0" applyFont="1" applyFill="1" applyBorder="1" applyAlignment="1" applyProtection="1">
      <alignment horizontal="center" vertical="center" shrinkToFit="1"/>
      <protection locked="0"/>
    </xf>
    <xf numFmtId="0" fontId="49" fillId="2" borderId="97" xfId="0" applyFont="1" applyFill="1" applyBorder="1" applyAlignment="1" applyProtection="1">
      <alignment horizontal="center" vertical="center" shrinkToFit="1"/>
      <protection locked="0"/>
    </xf>
    <xf numFmtId="0" fontId="49" fillId="2" borderId="0" xfId="0" applyFont="1" applyFill="1" applyAlignment="1" applyProtection="1">
      <alignment horizontal="center" vertical="center" shrinkToFit="1"/>
      <protection locked="0"/>
    </xf>
    <xf numFmtId="0" fontId="49" fillId="2" borderId="98" xfId="0" applyFont="1" applyFill="1" applyBorder="1" applyAlignment="1" applyProtection="1">
      <alignment horizontal="center" vertical="center" shrinkToFit="1"/>
      <protection locked="0"/>
    </xf>
    <xf numFmtId="0" fontId="49" fillId="2" borderId="44" xfId="0" applyFont="1" applyFill="1" applyBorder="1" applyAlignment="1" applyProtection="1">
      <alignment horizontal="center" vertical="center" shrinkToFit="1"/>
      <protection locked="0"/>
    </xf>
    <xf numFmtId="0" fontId="58" fillId="2" borderId="95" xfId="0" applyFont="1" applyFill="1" applyBorder="1" applyAlignment="1" applyProtection="1">
      <alignment horizontal="center" vertical="center"/>
      <protection locked="0"/>
    </xf>
    <xf numFmtId="0" fontId="58" fillId="2" borderId="74" xfId="0" applyFont="1" applyFill="1" applyBorder="1" applyAlignment="1" applyProtection="1">
      <alignment horizontal="center" vertical="center"/>
      <protection locked="0"/>
    </xf>
    <xf numFmtId="0" fontId="58" fillId="2" borderId="96" xfId="0" applyFont="1" applyFill="1" applyBorder="1" applyAlignment="1" applyProtection="1">
      <alignment horizontal="center" vertical="center"/>
      <protection locked="0"/>
    </xf>
    <xf numFmtId="0" fontId="58" fillId="2" borderId="97" xfId="0" applyFont="1" applyFill="1" applyBorder="1" applyAlignment="1" applyProtection="1">
      <alignment horizontal="center" vertical="center"/>
      <protection locked="0"/>
    </xf>
    <xf numFmtId="0" fontId="58" fillId="2" borderId="0" xfId="0" applyFont="1" applyFill="1" applyAlignment="1" applyProtection="1">
      <alignment horizontal="center" vertical="center"/>
      <protection locked="0"/>
    </xf>
    <xf numFmtId="0" fontId="58" fillId="2" borderId="53" xfId="0" applyFont="1" applyFill="1" applyBorder="1" applyAlignment="1" applyProtection="1">
      <alignment horizontal="center" vertical="center"/>
      <protection locked="0"/>
    </xf>
    <xf numFmtId="0" fontId="58" fillId="2" borderId="98" xfId="0" applyFont="1" applyFill="1" applyBorder="1" applyAlignment="1" applyProtection="1">
      <alignment horizontal="center" vertical="center"/>
      <protection locked="0"/>
    </xf>
    <xf numFmtId="0" fontId="58" fillId="2" borderId="44" xfId="0" applyFont="1" applyFill="1" applyBorder="1" applyAlignment="1" applyProtection="1">
      <alignment horizontal="center" vertical="center"/>
      <protection locked="0"/>
    </xf>
    <xf numFmtId="0" fontId="58" fillId="2" borderId="52" xfId="0" applyFont="1" applyFill="1" applyBorder="1" applyAlignment="1" applyProtection="1">
      <alignment horizontal="center" vertical="center"/>
      <protection locked="0"/>
    </xf>
    <xf numFmtId="0" fontId="73" fillId="2" borderId="0" xfId="0" applyFont="1" applyFill="1" applyAlignment="1" applyProtection="1">
      <alignment horizontal="center" vertical="center" shrinkToFit="1"/>
      <protection locked="0"/>
    </xf>
    <xf numFmtId="0" fontId="73" fillId="2" borderId="1" xfId="0" applyFont="1" applyFill="1" applyBorder="1" applyAlignment="1" applyProtection="1">
      <alignment horizontal="center" vertical="center" shrinkToFit="1"/>
      <protection locked="0"/>
    </xf>
    <xf numFmtId="0" fontId="73" fillId="2" borderId="44" xfId="0" applyFont="1" applyFill="1" applyBorder="1" applyAlignment="1" applyProtection="1">
      <alignment horizontal="center" vertical="center" shrinkToFit="1"/>
      <protection locked="0"/>
    </xf>
    <xf numFmtId="0" fontId="73" fillId="2" borderId="45" xfId="0" applyFont="1" applyFill="1" applyBorder="1" applyAlignment="1" applyProtection="1">
      <alignment horizontal="center" vertical="center" shrinkToFit="1"/>
      <protection locked="0"/>
    </xf>
    <xf numFmtId="0" fontId="43" fillId="2" borderId="48" xfId="0" applyFont="1" applyFill="1" applyBorder="1" applyAlignment="1" applyProtection="1">
      <alignment horizontal="left" shrinkToFit="1"/>
      <protection locked="0"/>
    </xf>
    <xf numFmtId="0" fontId="43" fillId="2" borderId="49" xfId="0" applyFont="1" applyFill="1" applyBorder="1" applyAlignment="1" applyProtection="1">
      <alignment horizontal="left" shrinkToFit="1"/>
      <protection locked="0"/>
    </xf>
    <xf numFmtId="0" fontId="43" fillId="2" borderId="99" xfId="0" applyFont="1" applyFill="1" applyBorder="1" applyAlignment="1" applyProtection="1">
      <alignment horizontal="left" shrinkToFit="1"/>
      <protection locked="0"/>
    </xf>
    <xf numFmtId="0" fontId="43" fillId="2" borderId="100" xfId="0" applyFont="1" applyFill="1" applyBorder="1" applyAlignment="1" applyProtection="1">
      <alignment horizontal="left" shrinkToFit="1"/>
      <protection locked="0"/>
    </xf>
    <xf numFmtId="0" fontId="41" fillId="2" borderId="2" xfId="0" applyFont="1" applyFill="1" applyBorder="1" applyAlignment="1" applyProtection="1">
      <alignment horizontal="center" vertical="center" shrinkToFit="1"/>
      <protection locked="0"/>
    </xf>
    <xf numFmtId="0" fontId="41" fillId="2" borderId="0" xfId="0" applyFont="1" applyFill="1" applyAlignment="1" applyProtection="1">
      <alignment horizontal="center" vertical="center" shrinkToFit="1"/>
      <protection locked="0"/>
    </xf>
    <xf numFmtId="0" fontId="41" fillId="2" borderId="53" xfId="0" applyFont="1" applyFill="1" applyBorder="1" applyAlignment="1" applyProtection="1">
      <alignment horizontal="center" vertical="center" shrinkToFit="1"/>
      <protection locked="0"/>
    </xf>
    <xf numFmtId="0" fontId="41" fillId="2" borderId="5" xfId="0" applyFont="1" applyFill="1" applyBorder="1" applyAlignment="1" applyProtection="1">
      <alignment horizontal="center" vertical="center" shrinkToFit="1"/>
      <protection locked="0"/>
    </xf>
    <xf numFmtId="0" fontId="41" fillId="2" borderId="6" xfId="0" applyFont="1" applyFill="1" applyBorder="1" applyAlignment="1" applyProtection="1">
      <alignment horizontal="center" vertical="center" shrinkToFit="1"/>
      <protection locked="0"/>
    </xf>
    <xf numFmtId="0" fontId="41" fillId="2" borderId="54" xfId="0" applyFont="1" applyFill="1" applyBorder="1" applyAlignment="1" applyProtection="1">
      <alignment horizontal="center" vertical="center" shrinkToFit="1"/>
      <protection locked="0"/>
    </xf>
    <xf numFmtId="0" fontId="66" fillId="0" borderId="0" xfId="0" applyFont="1" applyAlignment="1">
      <alignment horizontal="center" vertical="center"/>
    </xf>
    <xf numFmtId="0" fontId="66" fillId="0" borderId="1" xfId="0" applyFont="1" applyBorder="1" applyAlignment="1">
      <alignment horizontal="center" vertical="center"/>
    </xf>
    <xf numFmtId="0" fontId="66" fillId="0" borderId="6" xfId="0" applyFont="1" applyBorder="1" applyAlignment="1">
      <alignment horizontal="center" vertical="center"/>
    </xf>
    <xf numFmtId="0" fontId="66" fillId="0" borderId="9" xfId="0" applyFont="1" applyBorder="1" applyAlignment="1">
      <alignment horizontal="center" vertical="center"/>
    </xf>
    <xf numFmtId="57" fontId="0" fillId="5" borderId="39" xfId="0" applyNumberFormat="1" applyFill="1" applyBorder="1" applyAlignment="1" applyProtection="1">
      <alignment horizontal="center" vertical="center"/>
      <protection locked="0"/>
    </xf>
    <xf numFmtId="57" fontId="0" fillId="5" borderId="40" xfId="0" applyNumberForma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cellXfs>
  <cellStyles count="4">
    <cellStyle name="桁区切り" xfId="1" builtinId="6"/>
    <cellStyle name="標準" xfId="0" builtinId="0"/>
    <cellStyle name="標準 2 2" xfId="2" xr:uid="{00000000-0005-0000-0000-000002000000}"/>
    <cellStyle name="標準 3" xfId="3" xr:uid="{00000000-0005-0000-0000-000003000000}"/>
  </cellStyles>
  <dxfs count="6">
    <dxf>
      <font>
        <color rgb="FF9C0006"/>
      </font>
      <fill>
        <patternFill>
          <bgColor rgb="FFFFC7CE"/>
        </patternFill>
      </fill>
    </dxf>
    <dxf>
      <font>
        <color rgb="FF9C0006"/>
      </font>
      <fill>
        <patternFill>
          <bgColor rgb="FFFFC7CE"/>
        </patternFill>
      </fill>
    </dxf>
    <dxf>
      <fill>
        <patternFill>
          <bgColor rgb="FFFFFF00"/>
        </patternFill>
      </fill>
    </dxf>
    <dxf>
      <fill>
        <patternFill>
          <fgColor rgb="FFFF0000"/>
          <bgColor rgb="FFFFFF00"/>
        </patternFill>
      </fill>
    </dxf>
    <dxf>
      <fill>
        <patternFill>
          <bgColor rgb="FFFFFF00"/>
        </patternFill>
      </fill>
    </dxf>
    <dxf>
      <fill>
        <patternFill>
          <fgColor rgb="FFFF0000"/>
          <bgColor rgb="FFFFFF00"/>
        </patternFill>
      </fill>
    </dxf>
  </dxfs>
  <tableStyles count="0" defaultTableStyle="TableStyleMedium2" defaultPivotStyle="PivotStyleLight16"/>
  <colors>
    <mruColors>
      <color rgb="FFFFEBFF"/>
      <color rgb="FFFFFFCC"/>
      <color rgb="FFFFFF99"/>
      <color rgb="FFCCECFF"/>
      <color rgb="FFFFCCFF"/>
      <color rgb="FFFFCC99"/>
      <color rgb="FFE5F5FF"/>
      <color rgb="FF99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52</xdr:col>
      <xdr:colOff>160119</xdr:colOff>
      <xdr:row>1</xdr:row>
      <xdr:rowOff>39657</xdr:rowOff>
    </xdr:from>
    <xdr:to>
      <xdr:col>61</xdr:col>
      <xdr:colOff>79310</xdr:colOff>
      <xdr:row>3</xdr:row>
      <xdr:rowOff>155203</xdr:rowOff>
    </xdr:to>
    <xdr:grpSp>
      <xdr:nvGrpSpPr>
        <xdr:cNvPr id="8" name="グループ化 9">
          <a:extLst>
            <a:ext uri="{FF2B5EF4-FFF2-40B4-BE49-F238E27FC236}">
              <a16:creationId xmlns:a16="http://schemas.microsoft.com/office/drawing/2014/main" id="{00000000-0008-0000-0000-000008000000}"/>
            </a:ext>
          </a:extLst>
        </xdr:cNvPr>
        <xdr:cNvGrpSpPr>
          <a:grpSpLocks/>
        </xdr:cNvGrpSpPr>
      </xdr:nvGrpSpPr>
      <xdr:grpSpPr bwMode="auto">
        <a:xfrm>
          <a:off x="11907619" y="918074"/>
          <a:ext cx="1898274" cy="602379"/>
          <a:chOff x="9262871" y="25002"/>
          <a:chExt cx="611780" cy="291601"/>
        </a:xfrm>
      </xdr:grpSpPr>
      <xdr:sp macro="" textlink="">
        <xdr:nvSpPr>
          <xdr:cNvPr id="9" name="テキスト ボックス 8">
            <a:extLst>
              <a:ext uri="{FF2B5EF4-FFF2-40B4-BE49-F238E27FC236}">
                <a16:creationId xmlns:a16="http://schemas.microsoft.com/office/drawing/2014/main" id="{BEDAC5DF-9594-425A-9D12-84DEA9AE6359}"/>
              </a:ext>
            </a:extLst>
          </xdr:cNvPr>
          <xdr:cNvSpPr txBox="1"/>
        </xdr:nvSpPr>
        <xdr:spPr bwMode="auto">
          <a:xfrm>
            <a:off x="9262871" y="30834"/>
            <a:ext cx="611780" cy="279938"/>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2000" b="1"/>
              <a:t>基・配・所</a:t>
            </a:r>
            <a:endParaRPr kumimoji="1" lang="en-US" altLang="ja-JP" sz="2000" b="1"/>
          </a:p>
          <a:p>
            <a:pPr algn="ctr"/>
            <a:endParaRPr kumimoji="1" lang="en-US" altLang="ja-JP" sz="2000" b="1"/>
          </a:p>
        </xdr:txBody>
      </xdr:sp>
      <xdr:sp macro="" textlink="">
        <xdr:nvSpPr>
          <xdr:cNvPr id="10" name="角丸四角形 9">
            <a:extLst>
              <a:ext uri="{FF2B5EF4-FFF2-40B4-BE49-F238E27FC236}">
                <a16:creationId xmlns:a16="http://schemas.microsoft.com/office/drawing/2014/main" id="{0F7E61E6-0897-4416-BAC8-4C489CE55283}"/>
              </a:ext>
            </a:extLst>
          </xdr:cNvPr>
          <xdr:cNvSpPr/>
        </xdr:nvSpPr>
        <xdr:spPr>
          <a:xfrm>
            <a:off x="9315450" y="25002"/>
            <a:ext cx="493037" cy="291601"/>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b="0"/>
          </a:p>
        </xdr:txBody>
      </xdr:sp>
    </xdr:grpSp>
    <xdr:clientData/>
  </xdr:twoCellAnchor>
  <xdr:twoCellAnchor>
    <xdr:from>
      <xdr:col>23</xdr:col>
      <xdr:colOff>0</xdr:colOff>
      <xdr:row>10</xdr:row>
      <xdr:rowOff>228600</xdr:rowOff>
    </xdr:from>
    <xdr:to>
      <xdr:col>59</xdr:col>
      <xdr:colOff>76199</xdr:colOff>
      <xdr:row>60</xdr:row>
      <xdr:rowOff>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5210175" y="2724150"/>
          <a:ext cx="8143874" cy="641032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29</xdr:row>
      <xdr:rowOff>28574</xdr:rowOff>
    </xdr:from>
    <xdr:to>
      <xdr:col>20</xdr:col>
      <xdr:colOff>219075</xdr:colOff>
      <xdr:row>59</xdr:row>
      <xdr:rowOff>228600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85725" y="4743449"/>
          <a:ext cx="4629150" cy="4438651"/>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85724</xdr:colOff>
      <xdr:row>61</xdr:row>
      <xdr:rowOff>0</xdr:rowOff>
    </xdr:from>
    <xdr:to>
      <xdr:col>59</xdr:col>
      <xdr:colOff>76199</xdr:colOff>
      <xdr:row>78</xdr:row>
      <xdr:rowOff>76200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85724" y="6591300"/>
          <a:ext cx="12030075" cy="17049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46</xdr:row>
      <xdr:rowOff>28575</xdr:rowOff>
    </xdr:from>
    <xdr:to>
      <xdr:col>12</xdr:col>
      <xdr:colOff>180975</xdr:colOff>
      <xdr:row>46</xdr:row>
      <xdr:rowOff>28575</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2247900" y="5657850"/>
          <a:ext cx="552450" cy="0"/>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33097</xdr:colOff>
      <xdr:row>44</xdr:row>
      <xdr:rowOff>52916</xdr:rowOff>
    </xdr:from>
    <xdr:to>
      <xdr:col>42</xdr:col>
      <xdr:colOff>52147</xdr:colOff>
      <xdr:row>44</xdr:row>
      <xdr:rowOff>52916</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8761460" y="6352116"/>
          <a:ext cx="185305" cy="0"/>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35983</xdr:colOff>
      <xdr:row>36</xdr:row>
      <xdr:rowOff>127482</xdr:rowOff>
    </xdr:from>
    <xdr:to>
      <xdr:col>43</xdr:col>
      <xdr:colOff>45508</xdr:colOff>
      <xdr:row>36</xdr:row>
      <xdr:rowOff>127482</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8930601" y="5558464"/>
          <a:ext cx="175779"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31751</xdr:colOff>
      <xdr:row>36</xdr:row>
      <xdr:rowOff>114299</xdr:rowOff>
    </xdr:from>
    <xdr:to>
      <xdr:col>42</xdr:col>
      <xdr:colOff>31751</xdr:colOff>
      <xdr:row>44</xdr:row>
      <xdr:rowOff>62440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V="1">
          <a:off x="9080501" y="5575299"/>
          <a:ext cx="0" cy="826558"/>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209550</xdr:colOff>
      <xdr:row>49</xdr:row>
      <xdr:rowOff>113722</xdr:rowOff>
    </xdr:from>
    <xdr:to>
      <xdr:col>21</xdr:col>
      <xdr:colOff>190500</xdr:colOff>
      <xdr:row>49</xdr:row>
      <xdr:rowOff>123247</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4356678" y="6893213"/>
          <a:ext cx="442768" cy="9525"/>
        </a:xfrm>
        <a:prstGeom prst="line">
          <a:avLst/>
        </a:prstGeom>
        <a:ln w="571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189633</xdr:colOff>
      <xdr:row>49</xdr:row>
      <xdr:rowOff>85436</xdr:rowOff>
    </xdr:from>
    <xdr:to>
      <xdr:col>21</xdr:col>
      <xdr:colOff>199158</xdr:colOff>
      <xdr:row>55</xdr:row>
      <xdr:rowOff>75913</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flipV="1">
          <a:off x="4798579" y="6864927"/>
          <a:ext cx="9525" cy="960295"/>
        </a:xfrm>
        <a:prstGeom prst="line">
          <a:avLst/>
        </a:prstGeom>
        <a:ln w="571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171450</xdr:colOff>
      <xdr:row>55</xdr:row>
      <xdr:rowOff>66675</xdr:rowOff>
    </xdr:from>
    <xdr:to>
      <xdr:col>23</xdr:col>
      <xdr:colOff>38100</xdr:colOff>
      <xdr:row>55</xdr:row>
      <xdr:rowOff>66675</xdr:rowOff>
    </xdr:to>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a:off x="4848225" y="6972300"/>
          <a:ext cx="323850" cy="0"/>
        </a:xfrm>
        <a:prstGeom prst="straightConnector1">
          <a:avLst/>
        </a:prstGeom>
        <a:ln w="38100">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57439</xdr:colOff>
      <xdr:row>48</xdr:row>
      <xdr:rowOff>9525</xdr:rowOff>
    </xdr:from>
    <xdr:to>
      <xdr:col>32</xdr:col>
      <xdr:colOff>57440</xdr:colOff>
      <xdr:row>49</xdr:row>
      <xdr:rowOff>152400</xdr:rowOff>
    </xdr:to>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a:off x="7289511" y="6650471"/>
          <a:ext cx="1" cy="281420"/>
        </a:xfrm>
        <a:prstGeom prst="straightConnector1">
          <a:avLst/>
        </a:prstGeom>
        <a:ln w="38100">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38100</xdr:colOff>
      <xdr:row>48</xdr:row>
      <xdr:rowOff>38100</xdr:rowOff>
    </xdr:from>
    <xdr:to>
      <xdr:col>50</xdr:col>
      <xdr:colOff>66675</xdr:colOff>
      <xdr:row>48</xdr:row>
      <xdr:rowOff>38100</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6991350" y="5114925"/>
          <a:ext cx="3114675" cy="0"/>
        </a:xfrm>
        <a:prstGeom prst="line">
          <a:avLst/>
        </a:prstGeom>
        <a:ln w="571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47625</xdr:colOff>
      <xdr:row>46</xdr:row>
      <xdr:rowOff>66675</xdr:rowOff>
    </xdr:from>
    <xdr:to>
      <xdr:col>50</xdr:col>
      <xdr:colOff>47625</xdr:colOff>
      <xdr:row>48</xdr:row>
      <xdr:rowOff>38102</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flipV="1">
          <a:off x="10086975" y="4962525"/>
          <a:ext cx="0" cy="152402"/>
        </a:xfrm>
        <a:prstGeom prst="line">
          <a:avLst/>
        </a:prstGeom>
        <a:ln w="571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66676</xdr:colOff>
      <xdr:row>43</xdr:row>
      <xdr:rowOff>65520</xdr:rowOff>
    </xdr:from>
    <xdr:to>
      <xdr:col>37</xdr:col>
      <xdr:colOff>104776</xdr:colOff>
      <xdr:row>45</xdr:row>
      <xdr:rowOff>84570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286751" y="6418695"/>
          <a:ext cx="3810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	</a:t>
          </a:r>
          <a:endParaRPr kumimoji="1" lang="ja-JP" altLang="en-US" sz="1100"/>
        </a:p>
      </xdr:txBody>
    </xdr:sp>
    <xdr:clientData/>
  </xdr:twoCellAnchor>
  <xdr:twoCellAnchor>
    <xdr:from>
      <xdr:col>10</xdr:col>
      <xdr:colOff>209550</xdr:colOff>
      <xdr:row>46</xdr:row>
      <xdr:rowOff>19050</xdr:rowOff>
    </xdr:from>
    <xdr:to>
      <xdr:col>10</xdr:col>
      <xdr:colOff>209550</xdr:colOff>
      <xdr:row>48</xdr:row>
      <xdr:rowOff>133350</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2266950" y="5648325"/>
          <a:ext cx="0" cy="2952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0</xdr:colOff>
          <xdr:row>19</xdr:row>
          <xdr:rowOff>19050</xdr:rowOff>
        </xdr:from>
        <xdr:to>
          <xdr:col>34</xdr:col>
          <xdr:colOff>123825</xdr:colOff>
          <xdr:row>20</xdr:row>
          <xdr:rowOff>161925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133350</xdr:rowOff>
        </xdr:from>
        <xdr:to>
          <xdr:col>5</xdr:col>
          <xdr:colOff>57150</xdr:colOff>
          <xdr:row>68</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57150</xdr:rowOff>
        </xdr:from>
        <xdr:to>
          <xdr:col>5</xdr:col>
          <xdr:colOff>57150</xdr:colOff>
          <xdr:row>70</xdr:row>
          <xdr:rowOff>85725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70</xdr:row>
          <xdr:rowOff>76200</xdr:rowOff>
        </xdr:from>
        <xdr:to>
          <xdr:col>5</xdr:col>
          <xdr:colOff>57150</xdr:colOff>
          <xdr:row>74</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73</xdr:row>
          <xdr:rowOff>76200</xdr:rowOff>
        </xdr:from>
        <xdr:to>
          <xdr:col>5</xdr:col>
          <xdr:colOff>57150</xdr:colOff>
          <xdr:row>77</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74</xdr:row>
          <xdr:rowOff>19050</xdr:rowOff>
        </xdr:from>
        <xdr:to>
          <xdr:col>52</xdr:col>
          <xdr:colOff>95250</xdr:colOff>
          <xdr:row>77</xdr:row>
          <xdr:rowOff>47625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19</xdr:row>
          <xdr:rowOff>28575</xdr:rowOff>
        </xdr:from>
        <xdr:to>
          <xdr:col>34</xdr:col>
          <xdr:colOff>95250</xdr:colOff>
          <xdr:row>21</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457200</xdr:colOff>
          <xdr:row>67</xdr:row>
          <xdr:rowOff>76200</xdr:rowOff>
        </xdr:from>
        <xdr:to>
          <xdr:col>29</xdr:col>
          <xdr:colOff>171450</xdr:colOff>
          <xdr:row>71</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74</xdr:row>
          <xdr:rowOff>19050</xdr:rowOff>
        </xdr:from>
        <xdr:to>
          <xdr:col>52</xdr:col>
          <xdr:colOff>76200</xdr:colOff>
          <xdr:row>77</xdr:row>
          <xdr:rowOff>47625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96405</xdr:colOff>
      <xdr:row>0</xdr:row>
      <xdr:rowOff>9812</xdr:rowOff>
    </xdr:from>
    <xdr:to>
      <xdr:col>58</xdr:col>
      <xdr:colOff>120073</xdr:colOff>
      <xdr:row>0</xdr:row>
      <xdr:rowOff>819438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79533" y="9812"/>
          <a:ext cx="12640540" cy="8096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収入金額が</a:t>
          </a:r>
          <a:r>
            <a:rPr kumimoji="1" lang="en-US" altLang="ja-JP" sz="1100">
              <a:solidFill>
                <a:sysClr val="windowText" lastClr="000000"/>
              </a:solidFill>
            </a:rPr>
            <a:t>850</a:t>
          </a:r>
          <a:r>
            <a:rPr kumimoji="1" lang="ja-JP" altLang="en-US" sz="1100">
              <a:solidFill>
                <a:sysClr val="windowText" lastClr="000000"/>
              </a:solidFill>
            </a:rPr>
            <a:t>万円を超えない方は、基礎控除・配偶者控除の区分や所得金額調整控除に影響がないので、おおまかな概算金額で記載してください。（例：月額</a:t>
          </a:r>
          <a:r>
            <a:rPr kumimoji="1" lang="en-US" altLang="ja-JP" sz="1100">
              <a:solidFill>
                <a:sysClr val="windowText" lastClr="000000"/>
              </a:solidFill>
            </a:rPr>
            <a:t>×12</a:t>
          </a:r>
          <a:r>
            <a:rPr kumimoji="1" lang="ja-JP" altLang="en-US" sz="1100">
              <a:solidFill>
                <a:sysClr val="windowText" lastClr="000000"/>
              </a:solidFill>
            </a:rPr>
            <a:t>月</a:t>
          </a:r>
          <a:r>
            <a:rPr kumimoji="1" lang="en-US" altLang="ja-JP" sz="1100">
              <a:solidFill>
                <a:sysClr val="windowText" lastClr="000000"/>
              </a:solidFill>
            </a:rPr>
            <a:t>+</a:t>
          </a:r>
          <a:r>
            <a:rPr kumimoji="1" lang="ja-JP" altLang="en-US" sz="1100">
              <a:solidFill>
                <a:sysClr val="windowText" lastClr="000000"/>
              </a:solidFill>
            </a:rPr>
            <a:t>賞与</a:t>
          </a:r>
          <a:r>
            <a:rPr kumimoji="1" lang="en-US" altLang="ja-JP" sz="1100">
              <a:solidFill>
                <a:sysClr val="windowText" lastClr="000000"/>
              </a:solidFill>
            </a:rPr>
            <a:t>2</a:t>
          </a:r>
          <a:r>
            <a:rPr kumimoji="1" lang="ja-JP" altLang="en-US" sz="1100">
              <a:solidFill>
                <a:sysClr val="windowText" lastClr="000000"/>
              </a:solidFill>
            </a:rPr>
            <a:t>回）</a:t>
          </a:r>
          <a:endParaRPr kumimoji="1" lang="en-US" altLang="ja-JP" sz="1100">
            <a:solidFill>
              <a:sysClr val="windowText" lastClr="000000"/>
            </a:solidFill>
          </a:endParaRPr>
        </a:p>
        <a:p>
          <a:pPr algn="l"/>
          <a:r>
            <a:rPr kumimoji="1" lang="ja-JP" altLang="ja-JP" sz="1100">
              <a:solidFill>
                <a:sysClr val="windowText" lastClr="000000"/>
              </a:solidFill>
              <a:effectLst/>
              <a:latin typeface="+mn-lt"/>
              <a:ea typeface="+mn-ea"/>
              <a:cs typeface="+mn-cs"/>
            </a:rPr>
            <a:t>収入金額が</a:t>
          </a:r>
          <a:r>
            <a:rPr kumimoji="1" lang="en-US" altLang="ja-JP" sz="1100">
              <a:solidFill>
                <a:sysClr val="windowText" lastClr="000000"/>
              </a:solidFill>
              <a:effectLst/>
              <a:latin typeface="+mn-lt"/>
              <a:ea typeface="+mn-ea"/>
              <a:cs typeface="+mn-cs"/>
            </a:rPr>
            <a:t>850</a:t>
          </a:r>
          <a:r>
            <a:rPr kumimoji="1" lang="ja-JP" altLang="ja-JP" sz="1100">
              <a:solidFill>
                <a:sysClr val="windowText" lastClr="000000"/>
              </a:solidFill>
              <a:effectLst/>
              <a:latin typeface="+mn-lt"/>
              <a:ea typeface="+mn-ea"/>
              <a:cs typeface="+mn-cs"/>
            </a:rPr>
            <a:t>万円を超える見込み</a:t>
          </a:r>
          <a:r>
            <a:rPr kumimoji="1" lang="ja-JP" altLang="en-US" sz="1100">
              <a:solidFill>
                <a:sysClr val="windowText" lastClr="000000"/>
              </a:solidFill>
              <a:effectLst/>
              <a:latin typeface="+mn-lt"/>
              <a:ea typeface="+mn-ea"/>
              <a:cs typeface="+mn-cs"/>
            </a:rPr>
            <a:t>の方は、できる限り正確に収入金額を見積り、 所得金額調整控除を適用要件に当てはまる場合は</a:t>
          </a:r>
          <a:r>
            <a:rPr kumimoji="1" lang="ja-JP" altLang="ja-JP" sz="1100">
              <a:solidFill>
                <a:sysClr val="windowText" lastClr="000000"/>
              </a:solidFill>
              <a:effectLst/>
              <a:latin typeface="+mn-lt"/>
              <a:ea typeface="+mn-ea"/>
              <a:cs typeface="+mn-cs"/>
            </a:rPr>
            <a:t>所得金額調整控除</a:t>
          </a:r>
          <a:r>
            <a:rPr kumimoji="1" lang="ja-JP" altLang="en-US" sz="1100">
              <a:solidFill>
                <a:sysClr val="windowText" lastClr="000000"/>
              </a:solidFill>
              <a:effectLst/>
              <a:latin typeface="+mn-lt"/>
              <a:ea typeface="+mn-ea"/>
              <a:cs typeface="+mn-cs"/>
            </a:rPr>
            <a:t>申告書に記載をしてください。</a:t>
          </a:r>
          <a:endParaRPr kumimoji="1" lang="en-US" altLang="ja-JP" sz="1100">
            <a:solidFill>
              <a:sysClr val="windowText" lastClr="000000"/>
            </a:solidFill>
            <a:effectLst/>
            <a:latin typeface="+mn-lt"/>
            <a:ea typeface="+mn-ea"/>
            <a:cs typeface="+mn-cs"/>
          </a:endParaRPr>
        </a:p>
        <a:p>
          <a:pPr algn="l"/>
          <a:r>
            <a:rPr kumimoji="1" lang="en-US" altLang="ja-JP" sz="1100" b="1">
              <a:solidFill>
                <a:srgbClr val="FF0000"/>
              </a:solidFill>
              <a:effectLst/>
              <a:latin typeface="+mn-lt"/>
              <a:ea typeface="+mn-ea"/>
              <a:cs typeface="+mn-cs"/>
            </a:rPr>
            <a:t>※850</a:t>
          </a:r>
          <a:r>
            <a:rPr kumimoji="1" lang="ja-JP" altLang="en-US" sz="1100" b="1">
              <a:solidFill>
                <a:srgbClr val="FF0000"/>
              </a:solidFill>
              <a:effectLst/>
              <a:latin typeface="+mn-lt"/>
              <a:ea typeface="+mn-ea"/>
              <a:cs typeface="+mn-cs"/>
            </a:rPr>
            <a:t>万円を超えるかどうか明らかではない場合で、適用を受けようとする場合も記載してください。</a:t>
          </a: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twoCellAnchor editAs="oneCell">
    <xdr:from>
      <xdr:col>2</xdr:col>
      <xdr:colOff>0</xdr:colOff>
      <xdr:row>80</xdr:row>
      <xdr:rowOff>123824</xdr:rowOff>
    </xdr:from>
    <xdr:to>
      <xdr:col>61</xdr:col>
      <xdr:colOff>93178</xdr:colOff>
      <xdr:row>137</xdr:row>
      <xdr:rowOff>9524</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57175" y="11810999"/>
          <a:ext cx="13456753" cy="9534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52</xdr:col>
      <xdr:colOff>160119</xdr:colOff>
      <xdr:row>1</xdr:row>
      <xdr:rowOff>39657</xdr:rowOff>
    </xdr:from>
    <xdr:to>
      <xdr:col>61</xdr:col>
      <xdr:colOff>79310</xdr:colOff>
      <xdr:row>3</xdr:row>
      <xdr:rowOff>155203</xdr:rowOff>
    </xdr:to>
    <xdr:grpSp>
      <xdr:nvGrpSpPr>
        <xdr:cNvPr id="2" name="グループ化 9">
          <a:extLst>
            <a:ext uri="{FF2B5EF4-FFF2-40B4-BE49-F238E27FC236}">
              <a16:creationId xmlns:a16="http://schemas.microsoft.com/office/drawing/2014/main" id="{00000000-0008-0000-0100-000002000000}"/>
            </a:ext>
          </a:extLst>
        </xdr:cNvPr>
        <xdr:cNvGrpSpPr>
          <a:grpSpLocks/>
        </xdr:cNvGrpSpPr>
      </xdr:nvGrpSpPr>
      <xdr:grpSpPr bwMode="auto">
        <a:xfrm>
          <a:off x="11721088" y="920720"/>
          <a:ext cx="1883722" cy="591796"/>
          <a:chOff x="9262871" y="25002"/>
          <a:chExt cx="611780" cy="291601"/>
        </a:xfrm>
      </xdr:grpSpPr>
      <xdr:sp macro="" textlink="">
        <xdr:nvSpPr>
          <xdr:cNvPr id="3" name="テキスト ボックス 2">
            <a:extLst>
              <a:ext uri="{FF2B5EF4-FFF2-40B4-BE49-F238E27FC236}">
                <a16:creationId xmlns:a16="http://schemas.microsoft.com/office/drawing/2014/main" id="{BEDAC5DF-9594-425A-9D12-84DEA9AE6359}"/>
              </a:ext>
            </a:extLst>
          </xdr:cNvPr>
          <xdr:cNvSpPr txBox="1"/>
        </xdr:nvSpPr>
        <xdr:spPr bwMode="auto">
          <a:xfrm>
            <a:off x="9262871" y="30834"/>
            <a:ext cx="611780" cy="279938"/>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2000" b="1"/>
              <a:t>基・配・所</a:t>
            </a:r>
            <a:endParaRPr kumimoji="1" lang="en-US" altLang="ja-JP" sz="2000" b="1"/>
          </a:p>
          <a:p>
            <a:pPr algn="ctr"/>
            <a:endParaRPr kumimoji="1" lang="en-US" altLang="ja-JP" sz="2000" b="1"/>
          </a:p>
        </xdr:txBody>
      </xdr:sp>
      <xdr:sp macro="" textlink="">
        <xdr:nvSpPr>
          <xdr:cNvPr id="4" name="角丸四角形 3">
            <a:extLst>
              <a:ext uri="{FF2B5EF4-FFF2-40B4-BE49-F238E27FC236}">
                <a16:creationId xmlns:a16="http://schemas.microsoft.com/office/drawing/2014/main" id="{0F7E61E6-0897-4416-BAC8-4C489CE55283}"/>
              </a:ext>
            </a:extLst>
          </xdr:cNvPr>
          <xdr:cNvSpPr/>
        </xdr:nvSpPr>
        <xdr:spPr>
          <a:xfrm>
            <a:off x="9315450" y="25002"/>
            <a:ext cx="493037" cy="291601"/>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b="0"/>
          </a:p>
        </xdr:txBody>
      </xdr:sp>
    </xdr:grpSp>
    <xdr:clientData/>
  </xdr:twoCellAnchor>
  <xdr:twoCellAnchor>
    <xdr:from>
      <xdr:col>23</xdr:col>
      <xdr:colOff>0</xdr:colOff>
      <xdr:row>10</xdr:row>
      <xdr:rowOff>228600</xdr:rowOff>
    </xdr:from>
    <xdr:to>
      <xdr:col>59</xdr:col>
      <xdr:colOff>76199</xdr:colOff>
      <xdr:row>60</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210175" y="2724150"/>
          <a:ext cx="8143874" cy="71818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29</xdr:row>
      <xdr:rowOff>28574</xdr:rowOff>
    </xdr:from>
    <xdr:to>
      <xdr:col>20</xdr:col>
      <xdr:colOff>219075</xdr:colOff>
      <xdr:row>59</xdr:row>
      <xdr:rowOff>228600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5725" y="5686424"/>
          <a:ext cx="4629150" cy="4219576"/>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85724</xdr:colOff>
      <xdr:row>61</xdr:row>
      <xdr:rowOff>0</xdr:rowOff>
    </xdr:from>
    <xdr:to>
      <xdr:col>59</xdr:col>
      <xdr:colOff>76199</xdr:colOff>
      <xdr:row>78</xdr:row>
      <xdr:rowOff>76200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85724" y="10210800"/>
          <a:ext cx="13268325" cy="198120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46</xdr:row>
      <xdr:rowOff>28575</xdr:rowOff>
    </xdr:from>
    <xdr:to>
      <xdr:col>12</xdr:col>
      <xdr:colOff>180975</xdr:colOff>
      <xdr:row>46</xdr:row>
      <xdr:rowOff>28575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2305050" y="7477125"/>
          <a:ext cx="466725" cy="0"/>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33097</xdr:colOff>
      <xdr:row>44</xdr:row>
      <xdr:rowOff>52916</xdr:rowOff>
    </xdr:from>
    <xdr:to>
      <xdr:col>42</xdr:col>
      <xdr:colOff>52147</xdr:colOff>
      <xdr:row>44</xdr:row>
      <xdr:rowOff>52916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9281872" y="7330016"/>
          <a:ext cx="190500" cy="0"/>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35983</xdr:colOff>
      <xdr:row>36</xdr:row>
      <xdr:rowOff>127482</xdr:rowOff>
    </xdr:from>
    <xdr:to>
      <xdr:col>43</xdr:col>
      <xdr:colOff>45508</xdr:colOff>
      <xdr:row>36</xdr:row>
      <xdr:rowOff>127482</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9456208" y="6518757"/>
          <a:ext cx="180975"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31751</xdr:colOff>
      <xdr:row>36</xdr:row>
      <xdr:rowOff>114299</xdr:rowOff>
    </xdr:from>
    <xdr:to>
      <xdr:col>42</xdr:col>
      <xdr:colOff>31751</xdr:colOff>
      <xdr:row>44</xdr:row>
      <xdr:rowOff>62440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V="1">
          <a:off x="9451976" y="6505574"/>
          <a:ext cx="0" cy="833966"/>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209550</xdr:colOff>
      <xdr:row>49</xdr:row>
      <xdr:rowOff>113722</xdr:rowOff>
    </xdr:from>
    <xdr:to>
      <xdr:col>21</xdr:col>
      <xdr:colOff>190500</xdr:colOff>
      <xdr:row>49</xdr:row>
      <xdr:rowOff>123247</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467225" y="7886122"/>
          <a:ext cx="457200" cy="9525"/>
        </a:xfrm>
        <a:prstGeom prst="line">
          <a:avLst/>
        </a:prstGeom>
        <a:ln w="571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189633</xdr:colOff>
      <xdr:row>49</xdr:row>
      <xdr:rowOff>85436</xdr:rowOff>
    </xdr:from>
    <xdr:to>
      <xdr:col>21</xdr:col>
      <xdr:colOff>199158</xdr:colOff>
      <xdr:row>55</xdr:row>
      <xdr:rowOff>75913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V="1">
          <a:off x="4923558" y="7857836"/>
          <a:ext cx="9525" cy="1190627"/>
        </a:xfrm>
        <a:prstGeom prst="line">
          <a:avLst/>
        </a:prstGeom>
        <a:ln w="571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171450</xdr:colOff>
      <xdr:row>55</xdr:row>
      <xdr:rowOff>66675</xdr:rowOff>
    </xdr:from>
    <xdr:to>
      <xdr:col>23</xdr:col>
      <xdr:colOff>38100</xdr:colOff>
      <xdr:row>55</xdr:row>
      <xdr:rowOff>66675</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4905375" y="9039225"/>
          <a:ext cx="342900" cy="0"/>
        </a:xfrm>
        <a:prstGeom prst="straightConnector1">
          <a:avLst/>
        </a:prstGeom>
        <a:ln w="38100">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57439</xdr:colOff>
      <xdr:row>48</xdr:row>
      <xdr:rowOff>9525</xdr:rowOff>
    </xdr:from>
    <xdr:to>
      <xdr:col>32</xdr:col>
      <xdr:colOff>57440</xdr:colOff>
      <xdr:row>49</xdr:row>
      <xdr:rowOff>152400</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7763164" y="7639050"/>
          <a:ext cx="1" cy="285750"/>
        </a:xfrm>
        <a:prstGeom prst="straightConnector1">
          <a:avLst/>
        </a:prstGeom>
        <a:ln w="38100">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38100</xdr:colOff>
      <xdr:row>48</xdr:row>
      <xdr:rowOff>38100</xdr:rowOff>
    </xdr:from>
    <xdr:to>
      <xdr:col>50</xdr:col>
      <xdr:colOff>66675</xdr:colOff>
      <xdr:row>48</xdr:row>
      <xdr:rowOff>38100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7743825" y="7667625"/>
          <a:ext cx="3486150" cy="0"/>
        </a:xfrm>
        <a:prstGeom prst="line">
          <a:avLst/>
        </a:prstGeom>
        <a:ln w="571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47625</xdr:colOff>
      <xdr:row>46</xdr:row>
      <xdr:rowOff>66675</xdr:rowOff>
    </xdr:from>
    <xdr:to>
      <xdr:col>50</xdr:col>
      <xdr:colOff>47625</xdr:colOff>
      <xdr:row>48</xdr:row>
      <xdr:rowOff>38102</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flipV="1">
          <a:off x="11210925" y="7515225"/>
          <a:ext cx="0" cy="152402"/>
        </a:xfrm>
        <a:prstGeom prst="line">
          <a:avLst/>
        </a:prstGeom>
        <a:ln w="571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66676</xdr:colOff>
      <xdr:row>43</xdr:row>
      <xdr:rowOff>65520</xdr:rowOff>
    </xdr:from>
    <xdr:to>
      <xdr:col>37</xdr:col>
      <xdr:colOff>104776</xdr:colOff>
      <xdr:row>45</xdr:row>
      <xdr:rowOff>84570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8286751" y="7190220"/>
          <a:ext cx="3810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	</a:t>
          </a:r>
          <a:endParaRPr kumimoji="1" lang="ja-JP" altLang="en-US" sz="1100"/>
        </a:p>
      </xdr:txBody>
    </xdr:sp>
    <xdr:clientData/>
  </xdr:twoCellAnchor>
  <xdr:twoCellAnchor>
    <xdr:from>
      <xdr:col>10</xdr:col>
      <xdr:colOff>209550</xdr:colOff>
      <xdr:row>46</xdr:row>
      <xdr:rowOff>19050</xdr:rowOff>
    </xdr:from>
    <xdr:to>
      <xdr:col>10</xdr:col>
      <xdr:colOff>209550</xdr:colOff>
      <xdr:row>48</xdr:row>
      <xdr:rowOff>133350</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2324100" y="7467600"/>
          <a:ext cx="0" cy="2952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0</xdr:colOff>
          <xdr:row>19</xdr:row>
          <xdr:rowOff>19050</xdr:rowOff>
        </xdr:from>
        <xdr:to>
          <xdr:col>34</xdr:col>
          <xdr:colOff>123825</xdr:colOff>
          <xdr:row>21</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133350</xdr:rowOff>
        </xdr:from>
        <xdr:to>
          <xdr:col>5</xdr:col>
          <xdr:colOff>57150</xdr:colOff>
          <xdr:row>68</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57150</xdr:rowOff>
        </xdr:from>
        <xdr:to>
          <xdr:col>5</xdr:col>
          <xdr:colOff>57150</xdr:colOff>
          <xdr:row>70</xdr:row>
          <xdr:rowOff>85725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70</xdr:row>
          <xdr:rowOff>76200</xdr:rowOff>
        </xdr:from>
        <xdr:to>
          <xdr:col>5</xdr:col>
          <xdr:colOff>57150</xdr:colOff>
          <xdr:row>74</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73</xdr:row>
          <xdr:rowOff>76200</xdr:rowOff>
        </xdr:from>
        <xdr:to>
          <xdr:col>5</xdr:col>
          <xdr:colOff>57150</xdr:colOff>
          <xdr:row>77</xdr:row>
          <xdr:rowOff>9525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74</xdr:row>
          <xdr:rowOff>19050</xdr:rowOff>
        </xdr:from>
        <xdr:to>
          <xdr:col>52</xdr:col>
          <xdr:colOff>95250</xdr:colOff>
          <xdr:row>77</xdr:row>
          <xdr:rowOff>47625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19</xdr:row>
          <xdr:rowOff>28575</xdr:rowOff>
        </xdr:from>
        <xdr:to>
          <xdr:col>34</xdr:col>
          <xdr:colOff>95250</xdr:colOff>
          <xdr:row>21</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457200</xdr:colOff>
          <xdr:row>67</xdr:row>
          <xdr:rowOff>76200</xdr:rowOff>
        </xdr:from>
        <xdr:to>
          <xdr:col>29</xdr:col>
          <xdr:colOff>171450</xdr:colOff>
          <xdr:row>71</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74</xdr:row>
          <xdr:rowOff>19050</xdr:rowOff>
        </xdr:from>
        <xdr:to>
          <xdr:col>52</xdr:col>
          <xdr:colOff>76200</xdr:colOff>
          <xdr:row>77</xdr:row>
          <xdr:rowOff>47625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96405</xdr:colOff>
      <xdr:row>0</xdr:row>
      <xdr:rowOff>9812</xdr:rowOff>
    </xdr:from>
    <xdr:to>
      <xdr:col>58</xdr:col>
      <xdr:colOff>120073</xdr:colOff>
      <xdr:row>0</xdr:row>
      <xdr:rowOff>819438</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182130" y="9812"/>
          <a:ext cx="12939568" cy="8096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収入金額が</a:t>
          </a:r>
          <a:r>
            <a:rPr kumimoji="1" lang="en-US" altLang="ja-JP" sz="1100">
              <a:solidFill>
                <a:sysClr val="windowText" lastClr="000000"/>
              </a:solidFill>
            </a:rPr>
            <a:t>850</a:t>
          </a:r>
          <a:r>
            <a:rPr kumimoji="1" lang="ja-JP" altLang="en-US" sz="1100">
              <a:solidFill>
                <a:sysClr val="windowText" lastClr="000000"/>
              </a:solidFill>
            </a:rPr>
            <a:t>万円を超えない方は、基礎控除・配偶者控除の区分や所得金額調整控除に影響がないので、おおまかな概算金額で記載してください。（例：月額</a:t>
          </a:r>
          <a:r>
            <a:rPr kumimoji="1" lang="en-US" altLang="ja-JP" sz="1100">
              <a:solidFill>
                <a:sysClr val="windowText" lastClr="000000"/>
              </a:solidFill>
            </a:rPr>
            <a:t>×12</a:t>
          </a:r>
          <a:r>
            <a:rPr kumimoji="1" lang="ja-JP" altLang="en-US" sz="1100">
              <a:solidFill>
                <a:sysClr val="windowText" lastClr="000000"/>
              </a:solidFill>
            </a:rPr>
            <a:t>月</a:t>
          </a:r>
          <a:r>
            <a:rPr kumimoji="1" lang="en-US" altLang="ja-JP" sz="1100">
              <a:solidFill>
                <a:sysClr val="windowText" lastClr="000000"/>
              </a:solidFill>
            </a:rPr>
            <a:t>+</a:t>
          </a:r>
          <a:r>
            <a:rPr kumimoji="1" lang="ja-JP" altLang="en-US" sz="1100">
              <a:solidFill>
                <a:sysClr val="windowText" lastClr="000000"/>
              </a:solidFill>
            </a:rPr>
            <a:t>賞与</a:t>
          </a:r>
          <a:r>
            <a:rPr kumimoji="1" lang="en-US" altLang="ja-JP" sz="1100">
              <a:solidFill>
                <a:sysClr val="windowText" lastClr="000000"/>
              </a:solidFill>
            </a:rPr>
            <a:t>2</a:t>
          </a:r>
          <a:r>
            <a:rPr kumimoji="1" lang="ja-JP" altLang="en-US" sz="1100">
              <a:solidFill>
                <a:sysClr val="windowText" lastClr="000000"/>
              </a:solidFill>
            </a:rPr>
            <a:t>回）</a:t>
          </a:r>
          <a:endParaRPr kumimoji="1" lang="en-US" altLang="ja-JP" sz="1100">
            <a:solidFill>
              <a:sysClr val="windowText" lastClr="000000"/>
            </a:solidFill>
          </a:endParaRPr>
        </a:p>
        <a:p>
          <a:pPr algn="l"/>
          <a:r>
            <a:rPr kumimoji="1" lang="ja-JP" altLang="ja-JP" sz="1100">
              <a:solidFill>
                <a:sysClr val="windowText" lastClr="000000"/>
              </a:solidFill>
              <a:effectLst/>
              <a:latin typeface="+mn-lt"/>
              <a:ea typeface="+mn-ea"/>
              <a:cs typeface="+mn-cs"/>
            </a:rPr>
            <a:t>収入金額が</a:t>
          </a:r>
          <a:r>
            <a:rPr kumimoji="1" lang="en-US" altLang="ja-JP" sz="1100">
              <a:solidFill>
                <a:sysClr val="windowText" lastClr="000000"/>
              </a:solidFill>
              <a:effectLst/>
              <a:latin typeface="+mn-lt"/>
              <a:ea typeface="+mn-ea"/>
              <a:cs typeface="+mn-cs"/>
            </a:rPr>
            <a:t>850</a:t>
          </a:r>
          <a:r>
            <a:rPr kumimoji="1" lang="ja-JP" altLang="ja-JP" sz="1100">
              <a:solidFill>
                <a:sysClr val="windowText" lastClr="000000"/>
              </a:solidFill>
              <a:effectLst/>
              <a:latin typeface="+mn-lt"/>
              <a:ea typeface="+mn-ea"/>
              <a:cs typeface="+mn-cs"/>
            </a:rPr>
            <a:t>万円を超える見込み</a:t>
          </a:r>
          <a:r>
            <a:rPr kumimoji="1" lang="ja-JP" altLang="en-US" sz="1100">
              <a:solidFill>
                <a:sysClr val="windowText" lastClr="000000"/>
              </a:solidFill>
              <a:effectLst/>
              <a:latin typeface="+mn-lt"/>
              <a:ea typeface="+mn-ea"/>
              <a:cs typeface="+mn-cs"/>
            </a:rPr>
            <a:t>の方は、できる限り正確に収入金額を見積り、 所得金額調整控除を適用要件に当てはまる場合は</a:t>
          </a:r>
          <a:r>
            <a:rPr kumimoji="1" lang="ja-JP" altLang="ja-JP" sz="1100">
              <a:solidFill>
                <a:sysClr val="windowText" lastClr="000000"/>
              </a:solidFill>
              <a:effectLst/>
              <a:latin typeface="+mn-lt"/>
              <a:ea typeface="+mn-ea"/>
              <a:cs typeface="+mn-cs"/>
            </a:rPr>
            <a:t>所得金額調整控除</a:t>
          </a:r>
          <a:r>
            <a:rPr kumimoji="1" lang="ja-JP" altLang="en-US" sz="1100">
              <a:solidFill>
                <a:sysClr val="windowText" lastClr="000000"/>
              </a:solidFill>
              <a:effectLst/>
              <a:latin typeface="+mn-lt"/>
              <a:ea typeface="+mn-ea"/>
              <a:cs typeface="+mn-cs"/>
            </a:rPr>
            <a:t>申告書に記載をしてください。</a:t>
          </a:r>
          <a:endParaRPr kumimoji="1" lang="en-US" altLang="ja-JP" sz="1100">
            <a:solidFill>
              <a:sysClr val="windowText" lastClr="000000"/>
            </a:solidFill>
            <a:effectLst/>
            <a:latin typeface="+mn-lt"/>
            <a:ea typeface="+mn-ea"/>
            <a:cs typeface="+mn-cs"/>
          </a:endParaRPr>
        </a:p>
        <a:p>
          <a:pPr algn="l"/>
          <a:r>
            <a:rPr kumimoji="1" lang="en-US" altLang="ja-JP" sz="1100" b="1">
              <a:solidFill>
                <a:srgbClr val="FF0000"/>
              </a:solidFill>
              <a:effectLst/>
              <a:latin typeface="+mn-lt"/>
              <a:ea typeface="+mn-ea"/>
              <a:cs typeface="+mn-cs"/>
            </a:rPr>
            <a:t>※850</a:t>
          </a:r>
          <a:r>
            <a:rPr kumimoji="1" lang="ja-JP" altLang="en-US" sz="1100" b="1">
              <a:solidFill>
                <a:srgbClr val="FF0000"/>
              </a:solidFill>
              <a:effectLst/>
              <a:latin typeface="+mn-lt"/>
              <a:ea typeface="+mn-ea"/>
              <a:cs typeface="+mn-cs"/>
            </a:rPr>
            <a:t>万円を超えるかどうか明らかではない場合で、適用を受けようとする場合も記載してください。</a:t>
          </a: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twoCellAnchor editAs="oneCell">
    <xdr:from>
      <xdr:col>2</xdr:col>
      <xdr:colOff>0</xdr:colOff>
      <xdr:row>80</xdr:row>
      <xdr:rowOff>123824</xdr:rowOff>
    </xdr:from>
    <xdr:to>
      <xdr:col>61</xdr:col>
      <xdr:colOff>93178</xdr:colOff>
      <xdr:row>137</xdr:row>
      <xdr:rowOff>9524</xdr:rowOff>
    </xdr:to>
    <xdr:pic>
      <xdr:nvPicPr>
        <xdr:cNvPr id="30" name="図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
        <a:stretch>
          <a:fillRect/>
        </a:stretch>
      </xdr:blipFill>
      <xdr:spPr>
        <a:xfrm>
          <a:off x="257175" y="12477749"/>
          <a:ext cx="13456753" cy="9534525"/>
        </a:xfrm>
        <a:prstGeom prst="rect">
          <a:avLst/>
        </a:prstGeom>
      </xdr:spPr>
    </xdr:pic>
    <xdr:clientData/>
  </xdr:twoCellAnchor>
  <xdr:twoCellAnchor>
    <xdr:from>
      <xdr:col>5</xdr:col>
      <xdr:colOff>166688</xdr:colOff>
      <xdr:row>18</xdr:row>
      <xdr:rowOff>71438</xdr:rowOff>
    </xdr:from>
    <xdr:to>
      <xdr:col>19</xdr:col>
      <xdr:colOff>224411</xdr:colOff>
      <xdr:row>28</xdr:row>
      <xdr:rowOff>61913</xdr:rowOff>
    </xdr:to>
    <xdr:sp macro="" textlink="">
      <xdr:nvSpPr>
        <xdr:cNvPr id="33" name="角丸四角形吹き出し 32">
          <a:extLst>
            <a:ext uri="{FF2B5EF4-FFF2-40B4-BE49-F238E27FC236}">
              <a16:creationId xmlns:a16="http://schemas.microsoft.com/office/drawing/2014/main" id="{00000000-0008-0000-0100-000021000000}"/>
            </a:ext>
          </a:extLst>
        </xdr:cNvPr>
        <xdr:cNvSpPr/>
      </xdr:nvSpPr>
      <xdr:spPr>
        <a:xfrm>
          <a:off x="1083469" y="3976688"/>
          <a:ext cx="3391473" cy="1454944"/>
        </a:xfrm>
        <a:prstGeom prst="wedgeRoundRectCallout">
          <a:avLst>
            <a:gd name="adj1" fmla="val 5341"/>
            <a:gd name="adj2" fmla="val 72604"/>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直近の源泉徴収票や給与明細書を参考にして見積もった本年中の収入金額を記載します。公的年金所得は別添のシートで算出し、事業所得等がある場合は、その所得金額を記載してください。</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収入金額が</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850</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万円を超えない方は、基礎控除・配偶者控除の区分や所得金額調整控除に影響がないので、おおまかな概算金額で記載してください。（例：月額</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賞与</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p>
      </xdr:txBody>
    </xdr:sp>
    <xdr:clientData/>
  </xdr:twoCellAnchor>
  <xdr:twoCellAnchor>
    <xdr:from>
      <xdr:col>5</xdr:col>
      <xdr:colOff>154781</xdr:colOff>
      <xdr:row>16</xdr:row>
      <xdr:rowOff>1</xdr:rowOff>
    </xdr:from>
    <xdr:to>
      <xdr:col>7</xdr:col>
      <xdr:colOff>52831</xdr:colOff>
      <xdr:row>18</xdr:row>
      <xdr:rowOff>35413</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071562" y="3571876"/>
          <a:ext cx="374300" cy="368787"/>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rPr>
            <a:t>1</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119063</xdr:colOff>
      <xdr:row>14</xdr:row>
      <xdr:rowOff>47625</xdr:rowOff>
    </xdr:from>
    <xdr:to>
      <xdr:col>16</xdr:col>
      <xdr:colOff>25844</xdr:colOff>
      <xdr:row>16</xdr:row>
      <xdr:rowOff>146157</xdr:rowOff>
    </xdr:to>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1512094" y="3286125"/>
          <a:ext cx="2049906" cy="431907"/>
        </a:xfrm>
        <a:prstGeom prst="roundRect">
          <a:avLst/>
        </a:prstGeom>
        <a:solidFill>
          <a:srgbClr val="FFFF99"/>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①～⑤  全員記載</a:t>
          </a:r>
        </a:p>
      </xdr:txBody>
    </xdr:sp>
    <xdr:clientData/>
  </xdr:twoCellAnchor>
  <xdr:twoCellAnchor>
    <xdr:from>
      <xdr:col>1</xdr:col>
      <xdr:colOff>119062</xdr:colOff>
      <xdr:row>54</xdr:row>
      <xdr:rowOff>11906</xdr:rowOff>
    </xdr:from>
    <xdr:to>
      <xdr:col>3</xdr:col>
      <xdr:colOff>166687</xdr:colOff>
      <xdr:row>56</xdr:row>
      <xdr:rowOff>29816</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202406" y="8715375"/>
          <a:ext cx="416719" cy="398910"/>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rPr>
            <a:t>2</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11907</xdr:colOff>
      <xdr:row>56</xdr:row>
      <xdr:rowOff>142875</xdr:rowOff>
    </xdr:from>
    <xdr:to>
      <xdr:col>9</xdr:col>
      <xdr:colOff>90987</xdr:colOff>
      <xdr:row>60</xdr:row>
      <xdr:rowOff>5870</xdr:rowOff>
    </xdr:to>
    <xdr:sp macro="" textlink="">
      <xdr:nvSpPr>
        <xdr:cNvPr id="37" name="角丸四角形吹き出し 36">
          <a:extLst>
            <a:ext uri="{FF2B5EF4-FFF2-40B4-BE49-F238E27FC236}">
              <a16:creationId xmlns:a16="http://schemas.microsoft.com/office/drawing/2014/main" id="{00000000-0008-0000-0100-000025000000}"/>
            </a:ext>
          </a:extLst>
        </xdr:cNvPr>
        <xdr:cNvSpPr/>
      </xdr:nvSpPr>
      <xdr:spPr>
        <a:xfrm>
          <a:off x="95251" y="9227344"/>
          <a:ext cx="1865017" cy="601182"/>
        </a:xfrm>
        <a:prstGeom prst="wedgeRoundRectCallout">
          <a:avLst>
            <a:gd name="adj1" fmla="val -12775"/>
            <a:gd name="adj2" fmla="val -77895"/>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「あなたの本年中の合計所得金額の見積額」に該当する判定結果にチェックをします。</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154782</xdr:colOff>
      <xdr:row>38</xdr:row>
      <xdr:rowOff>71438</xdr:rowOff>
    </xdr:from>
    <xdr:to>
      <xdr:col>19</xdr:col>
      <xdr:colOff>97632</xdr:colOff>
      <xdr:row>42</xdr:row>
      <xdr:rowOff>8385</xdr:rowOff>
    </xdr:to>
    <xdr:sp macro="" textlink="">
      <xdr:nvSpPr>
        <xdr:cNvPr id="38" name="角丸四角形 37">
          <a:extLst>
            <a:ext uri="{FF2B5EF4-FFF2-40B4-BE49-F238E27FC236}">
              <a16:creationId xmlns:a16="http://schemas.microsoft.com/office/drawing/2014/main" id="{00000000-0008-0000-0100-000026000000}"/>
            </a:ext>
          </a:extLst>
        </xdr:cNvPr>
        <xdr:cNvSpPr/>
      </xdr:nvSpPr>
      <xdr:spPr>
        <a:xfrm>
          <a:off x="3929063" y="6596063"/>
          <a:ext cx="419100" cy="389385"/>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rPr>
            <a:t>3</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107157</xdr:colOff>
      <xdr:row>42</xdr:row>
      <xdr:rowOff>0</xdr:rowOff>
    </xdr:from>
    <xdr:to>
      <xdr:col>25</xdr:col>
      <xdr:colOff>61773</xdr:colOff>
      <xdr:row>49</xdr:row>
      <xdr:rowOff>72422</xdr:rowOff>
    </xdr:to>
    <xdr:sp macro="" textlink="">
      <xdr:nvSpPr>
        <xdr:cNvPr id="39" name="角丸四角形吹き出し 38">
          <a:extLst>
            <a:ext uri="{FF2B5EF4-FFF2-40B4-BE49-F238E27FC236}">
              <a16:creationId xmlns:a16="http://schemas.microsoft.com/office/drawing/2014/main" id="{00000000-0008-0000-0100-000027000000}"/>
            </a:ext>
          </a:extLst>
        </xdr:cNvPr>
        <xdr:cNvSpPr/>
      </xdr:nvSpPr>
      <xdr:spPr>
        <a:xfrm>
          <a:off x="4119563" y="6977063"/>
          <a:ext cx="1407179" cy="786797"/>
        </a:xfrm>
        <a:prstGeom prst="wedgeRoundRectCallout">
          <a:avLst>
            <a:gd name="adj1" fmla="val -37371"/>
            <a:gd name="adj2" fmla="val 70538"/>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左の判定区分（</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D</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）を記載します。それ以外の場合は、記載不要です</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190499</xdr:colOff>
      <xdr:row>53</xdr:row>
      <xdr:rowOff>11907</xdr:rowOff>
    </xdr:from>
    <xdr:to>
      <xdr:col>11</xdr:col>
      <xdr:colOff>133349</xdr:colOff>
      <xdr:row>55</xdr:row>
      <xdr:rowOff>29817</xdr:rowOff>
    </xdr:to>
    <xdr:sp macro="" textlink="">
      <xdr:nvSpPr>
        <xdr:cNvPr id="40" name="角丸四角形 39">
          <a:extLst>
            <a:ext uri="{FF2B5EF4-FFF2-40B4-BE49-F238E27FC236}">
              <a16:creationId xmlns:a16="http://schemas.microsoft.com/office/drawing/2014/main" id="{00000000-0008-0000-0100-000028000000}"/>
            </a:ext>
          </a:extLst>
        </xdr:cNvPr>
        <xdr:cNvSpPr/>
      </xdr:nvSpPr>
      <xdr:spPr>
        <a:xfrm>
          <a:off x="2059780" y="8524876"/>
          <a:ext cx="419100" cy="398910"/>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rPr>
            <a:t>4</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178594</xdr:colOff>
      <xdr:row>55</xdr:row>
      <xdr:rowOff>47625</xdr:rowOff>
    </xdr:from>
    <xdr:to>
      <xdr:col>15</xdr:col>
      <xdr:colOff>178593</xdr:colOff>
      <xdr:row>59</xdr:row>
      <xdr:rowOff>4762</xdr:rowOff>
    </xdr:to>
    <xdr:sp macro="" textlink="">
      <xdr:nvSpPr>
        <xdr:cNvPr id="41" name="角丸四角形吹き出し 40">
          <a:extLst>
            <a:ext uri="{FF2B5EF4-FFF2-40B4-BE49-F238E27FC236}">
              <a16:creationId xmlns:a16="http://schemas.microsoft.com/office/drawing/2014/main" id="{00000000-0008-0000-0100-000029000000}"/>
            </a:ext>
          </a:extLst>
        </xdr:cNvPr>
        <xdr:cNvSpPr/>
      </xdr:nvSpPr>
      <xdr:spPr>
        <a:xfrm>
          <a:off x="2047875" y="8941594"/>
          <a:ext cx="1428749" cy="719137"/>
        </a:xfrm>
        <a:prstGeom prst="wedgeRoundRectCallout">
          <a:avLst>
            <a:gd name="adj1" fmla="val 52741"/>
            <a:gd name="adj2" fmla="val -79689"/>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左の判定を参考に基礎控除の額（</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48</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万円・</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32</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万円・</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16</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万円）を記載します。</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178593</xdr:colOff>
      <xdr:row>54</xdr:row>
      <xdr:rowOff>154781</xdr:rowOff>
    </xdr:from>
    <xdr:to>
      <xdr:col>20</xdr:col>
      <xdr:colOff>121443</xdr:colOff>
      <xdr:row>56</xdr:row>
      <xdr:rowOff>177453</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a:xfrm>
          <a:off x="4190999" y="8858250"/>
          <a:ext cx="419100" cy="403672"/>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rPr>
            <a:t>5</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154782</xdr:colOff>
      <xdr:row>57</xdr:row>
      <xdr:rowOff>0</xdr:rowOff>
    </xdr:from>
    <xdr:to>
      <xdr:col>27</xdr:col>
      <xdr:colOff>138612</xdr:colOff>
      <xdr:row>60</xdr:row>
      <xdr:rowOff>53496</xdr:rowOff>
    </xdr:to>
    <xdr:sp macro="" textlink="">
      <xdr:nvSpPr>
        <xdr:cNvPr id="44" name="角丸四角形吹き出し 43">
          <a:extLst>
            <a:ext uri="{FF2B5EF4-FFF2-40B4-BE49-F238E27FC236}">
              <a16:creationId xmlns:a16="http://schemas.microsoft.com/office/drawing/2014/main" id="{00000000-0008-0000-0100-00002C000000}"/>
            </a:ext>
          </a:extLst>
        </xdr:cNvPr>
        <xdr:cNvSpPr/>
      </xdr:nvSpPr>
      <xdr:spPr>
        <a:xfrm>
          <a:off x="4405313" y="9274969"/>
          <a:ext cx="1865018" cy="601183"/>
        </a:xfrm>
        <a:prstGeom prst="wedgeRoundRectCallout">
          <a:avLst>
            <a:gd name="adj1" fmla="val -58622"/>
            <a:gd name="adj2" fmla="val -31581"/>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合計所得金額が</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1,805</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万円以下の場合は、チェックします。</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202405</xdr:colOff>
      <xdr:row>16</xdr:row>
      <xdr:rowOff>83344</xdr:rowOff>
    </xdr:from>
    <xdr:to>
      <xdr:col>27</xdr:col>
      <xdr:colOff>125866</xdr:colOff>
      <xdr:row>18</xdr:row>
      <xdr:rowOff>107157</xdr:rowOff>
    </xdr:to>
    <xdr:sp macro="" textlink="">
      <xdr:nvSpPr>
        <xdr:cNvPr id="45" name="角丸四角形 44">
          <a:extLst>
            <a:ext uri="{FF2B5EF4-FFF2-40B4-BE49-F238E27FC236}">
              <a16:creationId xmlns:a16="http://schemas.microsoft.com/office/drawing/2014/main" id="{00000000-0008-0000-0100-00002D000000}"/>
            </a:ext>
          </a:extLst>
        </xdr:cNvPr>
        <xdr:cNvSpPr/>
      </xdr:nvSpPr>
      <xdr:spPr>
        <a:xfrm>
          <a:off x="5834061" y="3655219"/>
          <a:ext cx="423524" cy="357188"/>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rPr>
            <a:t>6</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333376</xdr:colOff>
      <xdr:row>18</xdr:row>
      <xdr:rowOff>130970</xdr:rowOff>
    </xdr:from>
    <xdr:to>
      <xdr:col>30</xdr:col>
      <xdr:colOff>147084</xdr:colOff>
      <xdr:row>21</xdr:row>
      <xdr:rowOff>71108</xdr:rowOff>
    </xdr:to>
    <xdr:sp macro="" textlink="">
      <xdr:nvSpPr>
        <xdr:cNvPr id="46" name="角丸四角形吹き出し 45">
          <a:extLst>
            <a:ext uri="{FF2B5EF4-FFF2-40B4-BE49-F238E27FC236}">
              <a16:creationId xmlns:a16="http://schemas.microsoft.com/office/drawing/2014/main" id="{00000000-0008-0000-0100-00002E000000}"/>
            </a:ext>
          </a:extLst>
        </xdr:cNvPr>
        <xdr:cNvSpPr/>
      </xdr:nvSpPr>
      <xdr:spPr>
        <a:xfrm>
          <a:off x="5965032" y="4036220"/>
          <a:ext cx="1528208" cy="440201"/>
        </a:xfrm>
        <a:prstGeom prst="wedgeRoundRectCallout">
          <a:avLst>
            <a:gd name="adj1" fmla="val -5368"/>
            <a:gd name="adj2" fmla="val 61780"/>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配偶者の氏名・生年月日等を記載してください。</a:t>
          </a:r>
        </a:p>
      </xdr:txBody>
    </xdr:sp>
    <xdr:clientData/>
  </xdr:twoCellAnchor>
  <xdr:twoCellAnchor>
    <xdr:from>
      <xdr:col>25</xdr:col>
      <xdr:colOff>23812</xdr:colOff>
      <xdr:row>11</xdr:row>
      <xdr:rowOff>154781</xdr:rowOff>
    </xdr:from>
    <xdr:to>
      <xdr:col>43</xdr:col>
      <xdr:colOff>33337</xdr:colOff>
      <xdr:row>13</xdr:row>
      <xdr:rowOff>61528</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5488781" y="2893219"/>
          <a:ext cx="4057650" cy="240122"/>
        </a:xfrm>
        <a:prstGeom prst="roundRect">
          <a:avLst/>
        </a:prstGeom>
        <a:solidFill>
          <a:srgbClr val="FFFF99"/>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⑥～⑨　配偶者控除又は配偶者特別控除を受ける場合に記載</a:t>
          </a:r>
        </a:p>
      </xdr:txBody>
    </xdr:sp>
    <xdr:clientData/>
  </xdr:twoCellAnchor>
  <xdr:twoCellAnchor>
    <xdr:from>
      <xdr:col>43</xdr:col>
      <xdr:colOff>130969</xdr:colOff>
      <xdr:row>13</xdr:row>
      <xdr:rowOff>154781</xdr:rowOff>
    </xdr:from>
    <xdr:to>
      <xdr:col>57</xdr:col>
      <xdr:colOff>32639</xdr:colOff>
      <xdr:row>17</xdr:row>
      <xdr:rowOff>55904</xdr:rowOff>
    </xdr:to>
    <xdr:sp macro="" textlink="">
      <xdr:nvSpPr>
        <xdr:cNvPr id="48" name="角丸四角形吹き出し 47">
          <a:extLst>
            <a:ext uri="{FF2B5EF4-FFF2-40B4-BE49-F238E27FC236}">
              <a16:creationId xmlns:a16="http://schemas.microsoft.com/office/drawing/2014/main" id="{00000000-0008-0000-0100-000030000000}"/>
            </a:ext>
          </a:extLst>
        </xdr:cNvPr>
        <xdr:cNvSpPr/>
      </xdr:nvSpPr>
      <xdr:spPr>
        <a:xfrm>
          <a:off x="9644063" y="3226594"/>
          <a:ext cx="3021107" cy="567873"/>
        </a:xfrm>
        <a:prstGeom prst="wedgeRoundRectCallout">
          <a:avLst>
            <a:gd name="adj1" fmla="val -50869"/>
            <a:gd name="adj2" fmla="val 79216"/>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提出済みの個人番号届出書と相違がない場合は、□にチェックしてください。</a:t>
          </a:r>
          <a:r>
            <a:rPr kumimoji="1" lang="ja-JP" altLang="ja-JP" sz="900" b="1">
              <a:solidFill>
                <a:srgbClr val="FF0000"/>
              </a:solidFill>
              <a:effectLst/>
              <a:latin typeface="HG丸ｺﾞｼｯｸM-PRO" panose="020F0600000000000000" pitchFamily="50" charset="-128"/>
              <a:ea typeface="HG丸ｺﾞｼｯｸM-PRO" panose="020F0600000000000000" pitchFamily="50" charset="-128"/>
              <a:cs typeface="+mn-cs"/>
            </a:rPr>
            <a:t>個人番号届出書を</a:t>
          </a:r>
          <a:r>
            <a:rPr kumimoji="1" lang="ja-JP" altLang="en-US" sz="900" b="1">
              <a:solidFill>
                <a:srgbClr val="FF0000"/>
              </a:solidFill>
              <a:effectLst/>
              <a:latin typeface="HG丸ｺﾞｼｯｸM-PRO" panose="020F0600000000000000" pitchFamily="50" charset="-128"/>
              <a:ea typeface="HG丸ｺﾞｼｯｸM-PRO" panose="020F0600000000000000" pitchFamily="50" charset="-128"/>
              <a:cs typeface="+mn-cs"/>
            </a:rPr>
            <a:t>未提出の場合は、提出</a:t>
          </a:r>
          <a:r>
            <a:rPr kumimoji="1" lang="ja-JP" altLang="ja-JP" sz="900" b="1">
              <a:solidFill>
                <a:srgbClr val="FF0000"/>
              </a:solidFill>
              <a:effectLst/>
              <a:latin typeface="HG丸ｺﾞｼｯｸM-PRO" panose="020F0600000000000000" pitchFamily="50" charset="-128"/>
              <a:ea typeface="HG丸ｺﾞｼｯｸM-PRO" panose="020F0600000000000000" pitchFamily="50" charset="-128"/>
              <a:cs typeface="+mn-cs"/>
            </a:rPr>
            <a:t>してください。</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43</xdr:col>
      <xdr:colOff>107155</xdr:colOff>
      <xdr:row>11</xdr:row>
      <xdr:rowOff>83344</xdr:rowOff>
    </xdr:from>
    <xdr:to>
      <xdr:col>45</xdr:col>
      <xdr:colOff>144917</xdr:colOff>
      <xdr:row>13</xdr:row>
      <xdr:rowOff>126207</xdr:rowOff>
    </xdr:to>
    <xdr:sp macro="" textlink="">
      <xdr:nvSpPr>
        <xdr:cNvPr id="49" name="角丸四角形 48">
          <a:extLst>
            <a:ext uri="{FF2B5EF4-FFF2-40B4-BE49-F238E27FC236}">
              <a16:creationId xmlns:a16="http://schemas.microsoft.com/office/drawing/2014/main" id="{00000000-0008-0000-0100-000031000000}"/>
            </a:ext>
          </a:extLst>
        </xdr:cNvPr>
        <xdr:cNvSpPr/>
      </xdr:nvSpPr>
      <xdr:spPr>
        <a:xfrm>
          <a:off x="9620249" y="2821782"/>
          <a:ext cx="418762" cy="376238"/>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rPr>
            <a:t>7</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83343</xdr:colOff>
      <xdr:row>28</xdr:row>
      <xdr:rowOff>11906</xdr:rowOff>
    </xdr:from>
    <xdr:to>
      <xdr:col>43</xdr:col>
      <xdr:colOff>133180</xdr:colOff>
      <xdr:row>30</xdr:row>
      <xdr:rowOff>112186</xdr:rowOff>
    </xdr:to>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a:xfrm>
          <a:off x="7929562" y="5381625"/>
          <a:ext cx="1716712" cy="386030"/>
        </a:xfrm>
        <a:prstGeom prst="wedgeRoundRectCallout">
          <a:avLst>
            <a:gd name="adj1" fmla="val -34719"/>
            <a:gd name="adj2" fmla="val 74337"/>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左記①の要領で、配偶者の所得金額を記載してください。</a:t>
          </a:r>
          <a:endPar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95250</xdr:colOff>
      <xdr:row>24</xdr:row>
      <xdr:rowOff>142874</xdr:rowOff>
    </xdr:from>
    <xdr:to>
      <xdr:col>35</xdr:col>
      <xdr:colOff>4424</xdr:colOff>
      <xdr:row>27</xdr:row>
      <xdr:rowOff>92868</xdr:rowOff>
    </xdr:to>
    <xdr:sp macro="" textlink="">
      <xdr:nvSpPr>
        <xdr:cNvPr id="51" name="角丸四角形 50">
          <a:extLst>
            <a:ext uri="{FF2B5EF4-FFF2-40B4-BE49-F238E27FC236}">
              <a16:creationId xmlns:a16="http://schemas.microsoft.com/office/drawing/2014/main" id="{00000000-0008-0000-0100-000033000000}"/>
            </a:ext>
          </a:extLst>
        </xdr:cNvPr>
        <xdr:cNvSpPr/>
      </xdr:nvSpPr>
      <xdr:spPr>
        <a:xfrm>
          <a:off x="7774781" y="5000624"/>
          <a:ext cx="409237" cy="366713"/>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rPr>
            <a:t>8</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52</xdr:col>
      <xdr:colOff>130968</xdr:colOff>
      <xdr:row>33</xdr:row>
      <xdr:rowOff>47625</xdr:rowOff>
    </xdr:from>
    <xdr:to>
      <xdr:col>55</xdr:col>
      <xdr:colOff>21093</xdr:colOff>
      <xdr:row>37</xdr:row>
      <xdr:rowOff>4762</xdr:rowOff>
    </xdr:to>
    <xdr:sp macro="" textlink="">
      <xdr:nvSpPr>
        <xdr:cNvPr id="53" name="角丸四角形 52">
          <a:extLst>
            <a:ext uri="{FF2B5EF4-FFF2-40B4-BE49-F238E27FC236}">
              <a16:creationId xmlns:a16="http://schemas.microsoft.com/office/drawing/2014/main" id="{00000000-0008-0000-0100-000035000000}"/>
            </a:ext>
          </a:extLst>
        </xdr:cNvPr>
        <xdr:cNvSpPr/>
      </xdr:nvSpPr>
      <xdr:spPr>
        <a:xfrm>
          <a:off x="11691937" y="6084094"/>
          <a:ext cx="414000" cy="373856"/>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rPr>
            <a:t>9</a:t>
          </a:r>
          <a:endPar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54</xdr:col>
      <xdr:colOff>23812</xdr:colOff>
      <xdr:row>37</xdr:row>
      <xdr:rowOff>0</xdr:rowOff>
    </xdr:from>
    <xdr:to>
      <xdr:col>59</xdr:col>
      <xdr:colOff>188118</xdr:colOff>
      <xdr:row>41</xdr:row>
      <xdr:rowOff>78926</xdr:rowOff>
    </xdr:to>
    <xdr:sp macro="" textlink="">
      <xdr:nvSpPr>
        <xdr:cNvPr id="54" name="角丸四角形吹き出し 53">
          <a:extLst>
            <a:ext uri="{FF2B5EF4-FFF2-40B4-BE49-F238E27FC236}">
              <a16:creationId xmlns:a16="http://schemas.microsoft.com/office/drawing/2014/main" id="{00000000-0008-0000-0100-000036000000}"/>
            </a:ext>
          </a:extLst>
        </xdr:cNvPr>
        <xdr:cNvSpPr/>
      </xdr:nvSpPr>
      <xdr:spPr>
        <a:xfrm>
          <a:off x="11941968" y="6453188"/>
          <a:ext cx="1426369" cy="459926"/>
        </a:xfrm>
        <a:prstGeom prst="wedgeRoundRectCallout">
          <a:avLst>
            <a:gd name="adj1" fmla="val -50916"/>
            <a:gd name="adj2" fmla="val 77305"/>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上の判定区分（①～④）を記載します。</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154782</xdr:colOff>
      <xdr:row>50</xdr:row>
      <xdr:rowOff>226219</xdr:rowOff>
    </xdr:from>
    <xdr:to>
      <xdr:col>55</xdr:col>
      <xdr:colOff>11897</xdr:colOff>
      <xdr:row>54</xdr:row>
      <xdr:rowOff>67021</xdr:rowOff>
    </xdr:to>
    <xdr:sp macro="" textlink="">
      <xdr:nvSpPr>
        <xdr:cNvPr id="55" name="角丸四角形吹き出し 54">
          <a:extLst>
            <a:ext uri="{FF2B5EF4-FFF2-40B4-BE49-F238E27FC236}">
              <a16:creationId xmlns:a16="http://schemas.microsoft.com/office/drawing/2014/main" id="{00000000-0008-0000-0100-000037000000}"/>
            </a:ext>
          </a:extLst>
        </xdr:cNvPr>
        <xdr:cNvSpPr/>
      </xdr:nvSpPr>
      <xdr:spPr>
        <a:xfrm>
          <a:off x="9882188" y="8108157"/>
          <a:ext cx="2214553" cy="662333"/>
        </a:xfrm>
        <a:prstGeom prst="wedgeRoundRectCallout">
          <a:avLst>
            <a:gd name="adj1" fmla="val 56770"/>
            <a:gd name="adj2" fmla="val 108912"/>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区分</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が</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D</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かつ　区分</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が①～②</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の場合は、チェックしてください。</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35719</xdr:colOff>
      <xdr:row>49</xdr:row>
      <xdr:rowOff>47625</xdr:rowOff>
    </xdr:from>
    <xdr:to>
      <xdr:col>46</xdr:col>
      <xdr:colOff>92869</xdr:colOff>
      <xdr:row>50</xdr:row>
      <xdr:rowOff>228600</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9763125" y="7739063"/>
          <a:ext cx="461963" cy="371475"/>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10</a:t>
          </a: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166689</xdr:colOff>
      <xdr:row>63</xdr:row>
      <xdr:rowOff>11906</xdr:rowOff>
    </xdr:from>
    <xdr:to>
      <xdr:col>8</xdr:col>
      <xdr:colOff>157164</xdr:colOff>
      <xdr:row>65</xdr:row>
      <xdr:rowOff>54768</xdr:rowOff>
    </xdr:to>
    <xdr:sp macro="" textlink="">
      <xdr:nvSpPr>
        <xdr:cNvPr id="58" name="角丸四角形 57">
          <a:extLst>
            <a:ext uri="{FF2B5EF4-FFF2-40B4-BE49-F238E27FC236}">
              <a16:creationId xmlns:a16="http://schemas.microsoft.com/office/drawing/2014/main" id="{00000000-0008-0000-0100-00003A000000}"/>
            </a:ext>
          </a:extLst>
        </xdr:cNvPr>
        <xdr:cNvSpPr/>
      </xdr:nvSpPr>
      <xdr:spPr>
        <a:xfrm>
          <a:off x="1321595" y="10477500"/>
          <a:ext cx="466725" cy="376237"/>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11</a:t>
          </a: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23813</xdr:colOff>
      <xdr:row>64</xdr:row>
      <xdr:rowOff>142876</xdr:rowOff>
    </xdr:from>
    <xdr:to>
      <xdr:col>17</xdr:col>
      <xdr:colOff>23352</xdr:colOff>
      <xdr:row>80</xdr:row>
      <xdr:rowOff>39610</xdr:rowOff>
    </xdr:to>
    <xdr:sp macro="" textlink="">
      <xdr:nvSpPr>
        <xdr:cNvPr id="59" name="角丸四角形吹き出し 58">
          <a:extLst>
            <a:ext uri="{FF2B5EF4-FFF2-40B4-BE49-F238E27FC236}">
              <a16:creationId xmlns:a16="http://schemas.microsoft.com/office/drawing/2014/main" id="{00000000-0008-0000-0100-00003B000000}"/>
            </a:ext>
          </a:extLst>
        </xdr:cNvPr>
        <xdr:cNvSpPr/>
      </xdr:nvSpPr>
      <xdr:spPr>
        <a:xfrm>
          <a:off x="1654969" y="10775157"/>
          <a:ext cx="2142664" cy="1563609"/>
        </a:xfrm>
        <a:prstGeom prst="wedgeRoundRectCallout">
          <a:avLst>
            <a:gd name="adj1" fmla="val -77175"/>
            <a:gd name="adj2" fmla="val 17914"/>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lang="ja-JP" altLang="en-US" sz="900" b="1">
              <a:solidFill>
                <a:srgbClr val="FF0000"/>
              </a:solidFill>
              <a:effectLst/>
              <a:latin typeface="HG丸ｺﾞｼｯｸM-PRO" panose="020F0600000000000000" pitchFamily="50" charset="-128"/>
              <a:ea typeface="HG丸ｺﾞｼｯｸM-PRO" panose="020F0600000000000000" pitchFamily="50" charset="-128"/>
              <a:cs typeface="+mn-cs"/>
            </a:rPr>
            <a:t>いずれかにチェックしてください。</a:t>
          </a:r>
          <a:endParaRPr lang="en-US" altLang="ja-JP" sz="900" b="1">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a:endParaRPr lang="en-US" altLang="ja-JP" sz="900" b="1">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a:r>
            <a:rPr kumimoji="1" lang="en-US" altLang="ja-JP" sz="9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年末調整の対象となる給与の収入金額が</a:t>
          </a:r>
          <a:r>
            <a:rPr kumimoji="1" lang="en-US" altLang="ja-JP" sz="900" b="0">
              <a:solidFill>
                <a:sysClr val="windowText" lastClr="000000"/>
              </a:solidFill>
              <a:latin typeface="HG丸ｺﾞｼｯｸM-PRO" panose="020F0600000000000000" pitchFamily="50" charset="-128"/>
              <a:ea typeface="HG丸ｺﾞｼｯｸM-PRO" panose="020F0600000000000000" pitchFamily="50" charset="-128"/>
            </a:rPr>
            <a:t>850</a:t>
          </a:r>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万円以下である場合は、記載する必要はありません（庶務事務システムで申請ができません。）。</a:t>
          </a:r>
        </a:p>
      </xdr:txBody>
    </xdr:sp>
    <xdr:clientData/>
  </xdr:twoCellAnchor>
  <xdr:twoCellAnchor>
    <xdr:from>
      <xdr:col>3</xdr:col>
      <xdr:colOff>0</xdr:colOff>
      <xdr:row>60</xdr:row>
      <xdr:rowOff>0</xdr:rowOff>
    </xdr:from>
    <xdr:to>
      <xdr:col>31</xdr:col>
      <xdr:colOff>159544</xdr:colOff>
      <xdr:row>62</xdr:row>
      <xdr:rowOff>166686</xdr:rowOff>
    </xdr:to>
    <xdr:sp macro="" textlink="">
      <xdr:nvSpPr>
        <xdr:cNvPr id="60" name="角丸四角形 59">
          <a:extLst>
            <a:ext uri="{FF2B5EF4-FFF2-40B4-BE49-F238E27FC236}">
              <a16:creationId xmlns:a16="http://schemas.microsoft.com/office/drawing/2014/main" id="{00000000-0008-0000-0100-00003C000000}"/>
            </a:ext>
          </a:extLst>
        </xdr:cNvPr>
        <xdr:cNvSpPr/>
      </xdr:nvSpPr>
      <xdr:spPr>
        <a:xfrm>
          <a:off x="452438" y="9822656"/>
          <a:ext cx="7219950" cy="642936"/>
        </a:xfrm>
        <a:prstGeom prst="roundRect">
          <a:avLst/>
        </a:prstGeom>
        <a:solidFill>
          <a:srgbClr val="FFFF99"/>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⑪～⑭　給与の収入金額が</a:t>
          </a:r>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850</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万円を超え、「本人が特別障害者」「</a:t>
          </a:r>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23</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歳未満の扶養親族を有する」「特別障害者である同一生計配偶者または扶養親族を有する」のいずれかに該当する場合に記載</a:t>
          </a:r>
        </a:p>
      </xdr:txBody>
    </xdr:sp>
    <xdr:clientData/>
  </xdr:twoCellAnchor>
  <xdr:twoCellAnchor>
    <xdr:from>
      <xdr:col>22</xdr:col>
      <xdr:colOff>202407</xdr:colOff>
      <xdr:row>65</xdr:row>
      <xdr:rowOff>11906</xdr:rowOff>
    </xdr:from>
    <xdr:to>
      <xdr:col>28</xdr:col>
      <xdr:colOff>373880</xdr:colOff>
      <xdr:row>69</xdr:row>
      <xdr:rowOff>81501</xdr:rowOff>
    </xdr:to>
    <xdr:sp macro="" textlink="">
      <xdr:nvSpPr>
        <xdr:cNvPr id="61" name="角丸四角形吹き出し 60">
          <a:extLst>
            <a:ext uri="{FF2B5EF4-FFF2-40B4-BE49-F238E27FC236}">
              <a16:creationId xmlns:a16="http://schemas.microsoft.com/office/drawing/2014/main" id="{00000000-0008-0000-0100-00003D000000}"/>
            </a:ext>
          </a:extLst>
        </xdr:cNvPr>
        <xdr:cNvSpPr/>
      </xdr:nvSpPr>
      <xdr:spPr>
        <a:xfrm>
          <a:off x="5167313" y="10810875"/>
          <a:ext cx="1838348" cy="450595"/>
        </a:xfrm>
        <a:prstGeom prst="wedgeRoundRectCallout">
          <a:avLst>
            <a:gd name="adj1" fmla="val -2109"/>
            <a:gd name="adj2" fmla="val 88031"/>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lang="ja-JP" altLang="en-US" sz="900" b="0">
              <a:solidFill>
                <a:schemeClr val="tx1"/>
              </a:solidFill>
              <a:effectLst/>
              <a:latin typeface="HG丸ｺﾞｼｯｸM-PRO" panose="020F0600000000000000" pitchFamily="50" charset="-128"/>
              <a:ea typeface="HG丸ｺﾞｼｯｸM-PRO" panose="020F0600000000000000" pitchFamily="50" charset="-128"/>
              <a:cs typeface="+mn-cs"/>
            </a:rPr>
            <a:t>扶養親族等の氏名・生年月日・所得金額等を記載してください。</a:t>
          </a:r>
          <a:endParaRPr kumimoji="1" lang="ja-JP" altLang="en-US" sz="900" b="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214313</xdr:colOff>
      <xdr:row>63</xdr:row>
      <xdr:rowOff>71437</xdr:rowOff>
    </xdr:from>
    <xdr:to>
      <xdr:col>22</xdr:col>
      <xdr:colOff>204788</xdr:colOff>
      <xdr:row>66</xdr:row>
      <xdr:rowOff>19049</xdr:rowOff>
    </xdr:to>
    <xdr:sp macro="" textlink="">
      <xdr:nvSpPr>
        <xdr:cNvPr id="62" name="角丸四角形 61">
          <a:extLst>
            <a:ext uri="{FF2B5EF4-FFF2-40B4-BE49-F238E27FC236}">
              <a16:creationId xmlns:a16="http://schemas.microsoft.com/office/drawing/2014/main" id="{00000000-0008-0000-0100-00003E000000}"/>
            </a:ext>
          </a:extLst>
        </xdr:cNvPr>
        <xdr:cNvSpPr/>
      </xdr:nvSpPr>
      <xdr:spPr>
        <a:xfrm>
          <a:off x="4702969" y="10537031"/>
          <a:ext cx="466725" cy="376237"/>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12</a:t>
          </a: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119062</xdr:colOff>
      <xdr:row>62</xdr:row>
      <xdr:rowOff>154782</xdr:rowOff>
    </xdr:from>
    <xdr:to>
      <xdr:col>46</xdr:col>
      <xdr:colOff>154021</xdr:colOff>
      <xdr:row>66</xdr:row>
      <xdr:rowOff>59173</xdr:rowOff>
    </xdr:to>
    <xdr:sp macro="" textlink="">
      <xdr:nvSpPr>
        <xdr:cNvPr id="63" name="角丸四角形吹き出し 62">
          <a:extLst>
            <a:ext uri="{FF2B5EF4-FFF2-40B4-BE49-F238E27FC236}">
              <a16:creationId xmlns:a16="http://schemas.microsoft.com/office/drawing/2014/main" id="{00000000-0008-0000-0100-00003F000000}"/>
            </a:ext>
          </a:extLst>
        </xdr:cNvPr>
        <xdr:cNvSpPr/>
      </xdr:nvSpPr>
      <xdr:spPr>
        <a:xfrm>
          <a:off x="7798593" y="10453688"/>
          <a:ext cx="2487647" cy="499704"/>
        </a:xfrm>
        <a:prstGeom prst="wedgeRoundRectCallout">
          <a:avLst>
            <a:gd name="adj1" fmla="val -42329"/>
            <a:gd name="adj2" fmla="val 83829"/>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提出済みの個人番号届出書と相違がない場合は、□にチェックしてください。</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130969</xdr:colOff>
      <xdr:row>60</xdr:row>
      <xdr:rowOff>238125</xdr:rowOff>
    </xdr:from>
    <xdr:to>
      <xdr:col>35</xdr:col>
      <xdr:colOff>88106</xdr:colOff>
      <xdr:row>62</xdr:row>
      <xdr:rowOff>142875</xdr:rowOff>
    </xdr:to>
    <xdr:sp macro="" textlink="">
      <xdr:nvSpPr>
        <xdr:cNvPr id="64" name="角丸四角形 63">
          <a:extLst>
            <a:ext uri="{FF2B5EF4-FFF2-40B4-BE49-F238E27FC236}">
              <a16:creationId xmlns:a16="http://schemas.microsoft.com/office/drawing/2014/main" id="{00000000-0008-0000-0100-000040000000}"/>
            </a:ext>
          </a:extLst>
        </xdr:cNvPr>
        <xdr:cNvSpPr/>
      </xdr:nvSpPr>
      <xdr:spPr>
        <a:xfrm>
          <a:off x="7810500" y="10060781"/>
          <a:ext cx="457200" cy="381000"/>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13</a:t>
          </a: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119062</xdr:colOff>
      <xdr:row>60</xdr:row>
      <xdr:rowOff>119062</xdr:rowOff>
    </xdr:from>
    <xdr:to>
      <xdr:col>62</xdr:col>
      <xdr:colOff>64797</xdr:colOff>
      <xdr:row>70</xdr:row>
      <xdr:rowOff>62308</xdr:rowOff>
    </xdr:to>
    <xdr:sp macro="" textlink="">
      <xdr:nvSpPr>
        <xdr:cNvPr id="65" name="角丸四角形吹き出し 64">
          <a:extLst>
            <a:ext uri="{FF2B5EF4-FFF2-40B4-BE49-F238E27FC236}">
              <a16:creationId xmlns:a16="http://schemas.microsoft.com/office/drawing/2014/main" id="{00000000-0008-0000-0100-000041000000}"/>
            </a:ext>
          </a:extLst>
        </xdr:cNvPr>
        <xdr:cNvSpPr/>
      </xdr:nvSpPr>
      <xdr:spPr>
        <a:xfrm>
          <a:off x="10965656" y="9941718"/>
          <a:ext cx="2767516" cy="1395809"/>
        </a:xfrm>
        <a:prstGeom prst="wedgeRoundRectCallout">
          <a:avLst>
            <a:gd name="adj1" fmla="val -33177"/>
            <a:gd name="adj2" fmla="val 66485"/>
            <a:gd name="adj3" fmla="val 16667"/>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扶養控除等申告書のとおりの場合は、□にチェックをしてください。扶養控除申告書で申告していない場合は、障害の状態又は交付を受けている手帳の種類と交付年月日、障害の程度（障害の等級）など特別障害者に該当する事実を記載してください。</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（例）身体障害者　</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級  身体障害者手帳　</a:t>
          </a: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交付年月日　</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H30.12.1</a:t>
          </a:r>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178594</xdr:colOff>
      <xdr:row>58</xdr:row>
      <xdr:rowOff>107157</xdr:rowOff>
    </xdr:from>
    <xdr:to>
      <xdr:col>51</xdr:col>
      <xdr:colOff>169069</xdr:colOff>
      <xdr:row>60</xdr:row>
      <xdr:rowOff>102395</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11025188" y="9548813"/>
          <a:ext cx="466725" cy="376238"/>
        </a:xfrm>
        <a:prstGeom prst="roundRect">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14</a:t>
          </a:r>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L83"/>
  <sheetViews>
    <sheetView showGridLines="0" tabSelected="1" view="pageBreakPreview" zoomScale="90" zoomScaleNormal="90" zoomScaleSheetLayoutView="90" workbookViewId="0">
      <selection activeCell="AF33" sqref="AF33:AJ36"/>
    </sheetView>
  </sheetViews>
  <sheetFormatPr defaultColWidth="2.625" defaultRowHeight="13.5"/>
  <cols>
    <col min="1" max="1" width="1.125" style="51" customWidth="1"/>
    <col min="2" max="2" width="2.25" style="51" customWidth="1"/>
    <col min="3" max="4" width="2.625" style="51" customWidth="1"/>
    <col min="5" max="5" width="3.5" style="51" customWidth="1"/>
    <col min="6" max="23" width="3.125" style="51" customWidth="1"/>
    <col min="24" max="24" width="1.25" style="51" customWidth="1"/>
    <col min="25" max="25" width="2.25" style="51" customWidth="1"/>
    <col min="26" max="26" width="2.125" style="51" customWidth="1"/>
    <col min="27" max="29" width="6.625" style="51" customWidth="1"/>
    <col min="30" max="30" width="2.75" style="51" customWidth="1"/>
    <col min="31" max="43" width="2.25" style="51" customWidth="1"/>
    <col min="44" max="44" width="2.75" style="51" customWidth="1"/>
    <col min="45" max="45" width="2.25" style="51" customWidth="1"/>
    <col min="46" max="52" width="3.125" style="51" customWidth="1"/>
    <col min="53" max="53" width="2.25" style="51" customWidth="1"/>
    <col min="54" max="54" width="2.5" style="51" customWidth="1"/>
    <col min="55" max="55" width="2.25" style="51" customWidth="1"/>
    <col min="56" max="59" width="3.625" style="51" customWidth="1"/>
    <col min="60" max="60" width="2.625" style="51"/>
    <col min="61" max="62" width="1.875" style="51" customWidth="1"/>
    <col min="63" max="16384" width="2.625" style="51"/>
  </cols>
  <sheetData>
    <row r="1" spans="2:62" ht="69" customHeight="1"/>
    <row r="2" spans="2:62" ht="21" customHeight="1"/>
    <row r="3" spans="2:62" ht="17.25" customHeight="1">
      <c r="B3" s="423" t="s">
        <v>424</v>
      </c>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423"/>
      <c r="AY3" s="423"/>
      <c r="AZ3" s="423"/>
      <c r="BA3" s="423"/>
    </row>
    <row r="4" spans="2:62" ht="17.25" customHeight="1"/>
    <row r="5" spans="2:62" ht="12" customHeight="1">
      <c r="B5" s="183" t="s">
        <v>2</v>
      </c>
      <c r="C5" s="184"/>
      <c r="D5" s="184"/>
      <c r="E5" s="184"/>
      <c r="F5" s="184"/>
      <c r="G5" s="477" t="s">
        <v>3</v>
      </c>
      <c r="H5" s="478"/>
      <c r="I5" s="478"/>
      <c r="J5" s="479"/>
      <c r="K5" s="483" t="s">
        <v>457</v>
      </c>
      <c r="L5" s="483"/>
      <c r="M5" s="483"/>
      <c r="N5" s="483"/>
      <c r="O5" s="483"/>
      <c r="P5" s="483"/>
      <c r="Q5" s="483"/>
      <c r="R5" s="483"/>
      <c r="S5" s="483"/>
      <c r="T5" s="483"/>
      <c r="U5" s="483"/>
      <c r="V5" s="483"/>
      <c r="W5" s="483"/>
      <c r="X5" s="313" t="s">
        <v>4</v>
      </c>
      <c r="Y5" s="314"/>
      <c r="Z5" s="314"/>
      <c r="AA5" s="314"/>
      <c r="AB5" s="314"/>
      <c r="AC5" s="315"/>
      <c r="AD5" s="452" t="s">
        <v>309</v>
      </c>
      <c r="AE5" s="453"/>
      <c r="AF5" s="453"/>
      <c r="AG5" s="453"/>
      <c r="AH5" s="453"/>
      <c r="AI5" s="453"/>
      <c r="AJ5" s="453"/>
      <c r="AK5" s="453"/>
      <c r="AL5" s="454" t="s">
        <v>310</v>
      </c>
      <c r="AM5" s="453"/>
      <c r="AN5" s="453"/>
      <c r="AO5" s="453"/>
      <c r="AP5" s="453"/>
      <c r="AQ5" s="453"/>
      <c r="AR5" s="455"/>
      <c r="AS5" s="321" t="s">
        <v>203</v>
      </c>
      <c r="AT5" s="322"/>
      <c r="AU5" s="322"/>
      <c r="AV5" s="322"/>
      <c r="AW5" s="321" t="s">
        <v>193</v>
      </c>
      <c r="AX5" s="322"/>
      <c r="AY5" s="322"/>
      <c r="AZ5" s="459"/>
      <c r="BA5" s="494" t="s">
        <v>456</v>
      </c>
      <c r="BB5" s="495"/>
      <c r="BC5" s="495"/>
      <c r="BD5" s="495"/>
      <c r="BE5" s="495"/>
      <c r="BF5" s="495"/>
      <c r="BG5" s="496"/>
    </row>
    <row r="6" spans="2:62" ht="12.75" customHeight="1">
      <c r="B6" s="185"/>
      <c r="C6" s="186"/>
      <c r="D6" s="186"/>
      <c r="E6" s="186"/>
      <c r="F6" s="186"/>
      <c r="G6" s="480"/>
      <c r="H6" s="481"/>
      <c r="I6" s="481"/>
      <c r="J6" s="482"/>
      <c r="K6" s="190"/>
      <c r="L6" s="190"/>
      <c r="M6" s="190"/>
      <c r="N6" s="190"/>
      <c r="O6" s="190"/>
      <c r="P6" s="190"/>
      <c r="Q6" s="190"/>
      <c r="R6" s="190"/>
      <c r="S6" s="190"/>
      <c r="T6" s="190"/>
      <c r="U6" s="190"/>
      <c r="V6" s="190"/>
      <c r="W6" s="190"/>
      <c r="X6" s="222"/>
      <c r="Y6" s="223"/>
      <c r="Z6" s="223"/>
      <c r="AA6" s="223"/>
      <c r="AB6" s="223"/>
      <c r="AC6" s="316"/>
      <c r="AD6" s="440"/>
      <c r="AE6" s="441"/>
      <c r="AF6" s="441"/>
      <c r="AG6" s="441"/>
      <c r="AH6" s="441"/>
      <c r="AI6" s="441"/>
      <c r="AJ6" s="441"/>
      <c r="AK6" s="441"/>
      <c r="AL6" s="446"/>
      <c r="AM6" s="441"/>
      <c r="AN6" s="441"/>
      <c r="AO6" s="441"/>
      <c r="AP6" s="441"/>
      <c r="AQ6" s="441"/>
      <c r="AR6" s="447"/>
      <c r="AS6" s="323"/>
      <c r="AT6" s="324"/>
      <c r="AU6" s="324"/>
      <c r="AV6" s="324"/>
      <c r="AW6" s="393"/>
      <c r="AX6" s="394"/>
      <c r="AY6" s="394"/>
      <c r="AZ6" s="395"/>
      <c r="BA6" s="432"/>
      <c r="BB6" s="432"/>
      <c r="BC6" s="432"/>
      <c r="BD6" s="432"/>
      <c r="BE6" s="432"/>
      <c r="BF6" s="432"/>
      <c r="BG6" s="433"/>
    </row>
    <row r="7" spans="2:62" ht="6.75" customHeight="1">
      <c r="B7" s="187" t="s">
        <v>9</v>
      </c>
      <c r="C7" s="188"/>
      <c r="D7" s="188"/>
      <c r="E7" s="188"/>
      <c r="F7" s="188"/>
      <c r="G7" s="484" t="s">
        <v>5</v>
      </c>
      <c r="H7" s="485"/>
      <c r="I7" s="485"/>
      <c r="J7" s="486"/>
      <c r="K7" s="223"/>
      <c r="L7" s="223"/>
      <c r="M7" s="223"/>
      <c r="N7" s="223"/>
      <c r="O7" s="223"/>
      <c r="P7" s="223"/>
      <c r="Q7" s="223"/>
      <c r="R7" s="223"/>
      <c r="S7" s="223"/>
      <c r="T7" s="223"/>
      <c r="U7" s="223"/>
      <c r="V7" s="223"/>
      <c r="W7" s="223"/>
      <c r="X7" s="222"/>
      <c r="Y7" s="223"/>
      <c r="Z7" s="223"/>
      <c r="AA7" s="223"/>
      <c r="AB7" s="223"/>
      <c r="AC7" s="316"/>
      <c r="AD7" s="442"/>
      <c r="AE7" s="443"/>
      <c r="AF7" s="443"/>
      <c r="AG7" s="443"/>
      <c r="AH7" s="443"/>
      <c r="AI7" s="443"/>
      <c r="AJ7" s="443"/>
      <c r="AK7" s="443"/>
      <c r="AL7" s="448"/>
      <c r="AM7" s="443"/>
      <c r="AN7" s="443"/>
      <c r="AO7" s="443"/>
      <c r="AP7" s="443"/>
      <c r="AQ7" s="443"/>
      <c r="AR7" s="449"/>
      <c r="AS7" s="325"/>
      <c r="AT7" s="326"/>
      <c r="AU7" s="326"/>
      <c r="AV7" s="326"/>
      <c r="AW7" s="396"/>
      <c r="AX7" s="397"/>
      <c r="AY7" s="397"/>
      <c r="AZ7" s="398"/>
      <c r="BA7" s="432"/>
      <c r="BB7" s="432"/>
      <c r="BC7" s="432"/>
      <c r="BD7" s="432"/>
      <c r="BE7" s="432"/>
      <c r="BF7" s="432"/>
      <c r="BG7" s="433"/>
    </row>
    <row r="8" spans="2:62" ht="6.75" customHeight="1">
      <c r="B8" s="187"/>
      <c r="C8" s="188"/>
      <c r="D8" s="188"/>
      <c r="E8" s="188"/>
      <c r="F8" s="188"/>
      <c r="G8" s="484"/>
      <c r="H8" s="485"/>
      <c r="I8" s="485"/>
      <c r="J8" s="486"/>
      <c r="K8" s="189">
        <v>8</v>
      </c>
      <c r="L8" s="189">
        <v>0</v>
      </c>
      <c r="M8" s="189">
        <v>0</v>
      </c>
      <c r="N8" s="189">
        <v>0</v>
      </c>
      <c r="O8" s="497">
        <v>0</v>
      </c>
      <c r="P8" s="499">
        <v>2</v>
      </c>
      <c r="Q8" s="189">
        <v>0</v>
      </c>
      <c r="R8" s="189">
        <v>3</v>
      </c>
      <c r="S8" s="497">
        <v>4</v>
      </c>
      <c r="T8" s="189">
        <v>2</v>
      </c>
      <c r="U8" s="189">
        <v>0</v>
      </c>
      <c r="V8" s="189">
        <v>5</v>
      </c>
      <c r="W8" s="189">
        <v>0</v>
      </c>
      <c r="X8" s="317"/>
      <c r="Y8" s="318"/>
      <c r="Z8" s="318"/>
      <c r="AA8" s="318"/>
      <c r="AB8" s="318"/>
      <c r="AC8" s="319"/>
      <c r="AD8" s="444"/>
      <c r="AE8" s="445"/>
      <c r="AF8" s="445"/>
      <c r="AG8" s="445"/>
      <c r="AH8" s="445"/>
      <c r="AI8" s="445"/>
      <c r="AJ8" s="445"/>
      <c r="AK8" s="445"/>
      <c r="AL8" s="450"/>
      <c r="AM8" s="445"/>
      <c r="AN8" s="445"/>
      <c r="AO8" s="445"/>
      <c r="AP8" s="445"/>
      <c r="AQ8" s="445"/>
      <c r="AR8" s="451"/>
      <c r="AS8" s="327"/>
      <c r="AT8" s="328"/>
      <c r="AU8" s="328"/>
      <c r="AV8" s="328"/>
      <c r="AW8" s="399"/>
      <c r="AX8" s="400"/>
      <c r="AY8" s="400"/>
      <c r="AZ8" s="401"/>
      <c r="BA8" s="434"/>
      <c r="BB8" s="434"/>
      <c r="BC8" s="434"/>
      <c r="BD8" s="434"/>
      <c r="BE8" s="434"/>
      <c r="BF8" s="434"/>
      <c r="BG8" s="435"/>
    </row>
    <row r="9" spans="2:62" ht="6.75" customHeight="1">
      <c r="B9" s="187"/>
      <c r="C9" s="188"/>
      <c r="D9" s="188"/>
      <c r="E9" s="188"/>
      <c r="F9" s="188"/>
      <c r="G9" s="480"/>
      <c r="H9" s="481"/>
      <c r="I9" s="481"/>
      <c r="J9" s="482"/>
      <c r="K9" s="190"/>
      <c r="L9" s="191"/>
      <c r="M9" s="191"/>
      <c r="N9" s="191"/>
      <c r="O9" s="498"/>
      <c r="P9" s="500"/>
      <c r="Q9" s="191"/>
      <c r="R9" s="191"/>
      <c r="S9" s="498"/>
      <c r="T9" s="190"/>
      <c r="U9" s="191"/>
      <c r="V9" s="191"/>
      <c r="W9" s="190"/>
      <c r="X9" s="222" t="s">
        <v>6</v>
      </c>
      <c r="Y9" s="223"/>
      <c r="Z9" s="223"/>
      <c r="AA9" s="223"/>
      <c r="AB9" s="223"/>
      <c r="AC9" s="316"/>
      <c r="AD9" s="238"/>
      <c r="AE9" s="239"/>
      <c r="AF9" s="239"/>
      <c r="AG9" s="239"/>
      <c r="AH9" s="239"/>
      <c r="AI9" s="239"/>
      <c r="AJ9" s="239"/>
      <c r="AK9" s="239"/>
      <c r="AL9" s="239"/>
      <c r="AM9" s="239"/>
      <c r="AN9" s="239"/>
      <c r="AO9" s="239"/>
      <c r="AP9" s="239"/>
      <c r="AQ9" s="239"/>
      <c r="AR9" s="239"/>
      <c r="AS9" s="239"/>
      <c r="AT9" s="239"/>
      <c r="AU9" s="239"/>
      <c r="AV9" s="239"/>
      <c r="AW9" s="239"/>
      <c r="AX9" s="239"/>
      <c r="AY9" s="239"/>
      <c r="AZ9" s="240"/>
      <c r="BA9" s="436" t="str">
        <f>IFERROR(IF(VLOOKUP(BA6,職員所属一覧!$A:$B,2,FALSE)="","",VLOOKUP(BA6,職員所属一覧!$A:$B,2,FALSE)),"")</f>
        <v/>
      </c>
      <c r="BB9" s="436"/>
      <c r="BC9" s="436"/>
      <c r="BD9" s="436"/>
      <c r="BE9" s="436"/>
      <c r="BF9" s="436"/>
      <c r="BG9" s="437"/>
    </row>
    <row r="10" spans="2:62" ht="27" customHeight="1">
      <c r="B10" s="52"/>
      <c r="C10" s="53"/>
      <c r="D10" s="218" t="s">
        <v>7</v>
      </c>
      <c r="E10" s="218"/>
      <c r="F10" s="218"/>
      <c r="G10" s="487" t="s">
        <v>8</v>
      </c>
      <c r="H10" s="488"/>
      <c r="I10" s="488"/>
      <c r="J10" s="489"/>
      <c r="K10" s="490" t="s">
        <v>458</v>
      </c>
      <c r="L10" s="490"/>
      <c r="M10" s="490"/>
      <c r="N10" s="490"/>
      <c r="O10" s="490"/>
      <c r="P10" s="490"/>
      <c r="Q10" s="490"/>
      <c r="R10" s="490"/>
      <c r="S10" s="490"/>
      <c r="T10" s="490"/>
      <c r="U10" s="490"/>
      <c r="V10" s="490"/>
      <c r="W10" s="490"/>
      <c r="X10" s="231"/>
      <c r="Y10" s="232"/>
      <c r="Z10" s="232"/>
      <c r="AA10" s="232"/>
      <c r="AB10" s="232"/>
      <c r="AC10" s="320"/>
      <c r="AD10" s="241"/>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3"/>
      <c r="BA10" s="438"/>
      <c r="BB10" s="438"/>
      <c r="BC10" s="438"/>
      <c r="BD10" s="438"/>
      <c r="BE10" s="438"/>
      <c r="BF10" s="438"/>
      <c r="BG10" s="439"/>
    </row>
    <row r="11" spans="2:62" ht="19.5" customHeight="1">
      <c r="B11" s="54"/>
      <c r="C11" s="55" t="s">
        <v>11</v>
      </c>
      <c r="D11" s="56"/>
      <c r="E11" s="56"/>
      <c r="F11" s="56"/>
      <c r="G11" s="125"/>
      <c r="H11" s="125"/>
      <c r="I11" s="125"/>
      <c r="J11" s="125"/>
      <c r="K11" s="125"/>
      <c r="L11" s="57"/>
      <c r="M11" s="57"/>
      <c r="N11" s="57"/>
      <c r="O11" s="57"/>
      <c r="P11" s="57"/>
      <c r="Q11" s="57"/>
      <c r="R11" s="57"/>
      <c r="S11" s="57"/>
      <c r="T11" s="57"/>
      <c r="U11" s="57"/>
      <c r="V11" s="406" t="s">
        <v>446</v>
      </c>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row>
    <row r="12" spans="2:62" ht="12.75" customHeight="1">
      <c r="B12" s="54"/>
      <c r="C12" s="60"/>
      <c r="D12" s="56"/>
      <c r="E12" s="56"/>
      <c r="F12" s="56"/>
      <c r="G12" s="125"/>
      <c r="H12" s="125"/>
      <c r="I12" s="125"/>
      <c r="J12" s="125"/>
      <c r="K12" s="125"/>
      <c r="L12" s="57"/>
      <c r="M12" s="57"/>
      <c r="N12" s="57"/>
      <c r="O12" s="57"/>
      <c r="P12" s="57"/>
      <c r="Q12" s="57"/>
      <c r="R12" s="57"/>
      <c r="S12" s="57"/>
      <c r="T12" s="57"/>
      <c r="U12" s="57"/>
      <c r="V12" s="118"/>
      <c r="W12" s="118"/>
      <c r="X12" s="118"/>
      <c r="Y12" s="407" t="s">
        <v>10</v>
      </c>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row>
    <row r="13" spans="2:62" ht="13.5" customHeight="1">
      <c r="B13" s="61" t="s">
        <v>425</v>
      </c>
      <c r="C13" s="61"/>
      <c r="D13" s="62"/>
      <c r="E13" s="62"/>
      <c r="F13" s="62"/>
      <c r="G13" s="63"/>
      <c r="H13" s="63"/>
      <c r="I13" s="63"/>
      <c r="J13" s="63"/>
      <c r="K13" s="63"/>
      <c r="L13" s="64"/>
      <c r="M13" s="64"/>
      <c r="N13" s="64"/>
      <c r="O13" s="64"/>
      <c r="P13" s="64"/>
      <c r="Q13" s="64"/>
      <c r="R13" s="64"/>
      <c r="S13" s="64"/>
      <c r="T13" s="64"/>
      <c r="U13" s="64"/>
      <c r="V13" s="59"/>
      <c r="W13" s="59"/>
      <c r="X13" s="59"/>
      <c r="Y13" s="407" t="s">
        <v>448</v>
      </c>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I13" s="491" t="s">
        <v>101</v>
      </c>
      <c r="BJ13" s="491"/>
    </row>
    <row r="14" spans="2:62" ht="13.5" customHeight="1">
      <c r="B14" s="61" t="s">
        <v>426</v>
      </c>
      <c r="C14" s="61"/>
      <c r="D14" s="62"/>
      <c r="E14" s="62"/>
      <c r="F14" s="62"/>
      <c r="G14" s="63"/>
      <c r="H14" s="63"/>
      <c r="I14" s="63"/>
      <c r="J14" s="63"/>
      <c r="K14" s="63"/>
      <c r="L14" s="64"/>
      <c r="M14" s="64"/>
      <c r="N14" s="64"/>
      <c r="O14" s="64"/>
      <c r="P14" s="64"/>
      <c r="Q14" s="64"/>
      <c r="R14" s="64"/>
      <c r="S14" s="64"/>
      <c r="T14" s="64"/>
      <c r="U14" s="64"/>
      <c r="V14" s="65" t="s">
        <v>12</v>
      </c>
      <c r="W14" s="65"/>
      <c r="X14" s="65"/>
      <c r="Y14" s="407" t="s">
        <v>449</v>
      </c>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122"/>
      <c r="AZ14" s="122"/>
      <c r="BA14" s="122"/>
      <c r="BB14" s="65"/>
      <c r="BC14" s="65"/>
      <c r="BD14" s="65"/>
      <c r="BI14" s="491"/>
      <c r="BJ14" s="491"/>
    </row>
    <row r="15" spans="2:62" ht="13.5" customHeight="1">
      <c r="B15" s="61" t="s">
        <v>427</v>
      </c>
      <c r="C15" s="61"/>
      <c r="D15" s="62"/>
      <c r="E15" s="62"/>
      <c r="F15" s="62"/>
      <c r="G15" s="63"/>
      <c r="H15" s="63"/>
      <c r="I15" s="63"/>
      <c r="J15" s="63"/>
      <c r="K15" s="63"/>
      <c r="L15" s="64"/>
      <c r="M15" s="64"/>
      <c r="N15" s="64"/>
      <c r="O15" s="64"/>
      <c r="P15" s="64"/>
      <c r="Q15" s="64"/>
      <c r="R15" s="64"/>
      <c r="S15" s="64"/>
      <c r="T15" s="64"/>
      <c r="U15" s="64"/>
      <c r="V15" s="59"/>
      <c r="W15" s="59"/>
      <c r="X15" s="59"/>
      <c r="Y15" s="408" t="s">
        <v>453</v>
      </c>
      <c r="Z15" s="408"/>
      <c r="AA15" s="408"/>
      <c r="AB15" s="408"/>
      <c r="AC15" s="408"/>
      <c r="AD15" s="408"/>
      <c r="AE15" s="408"/>
      <c r="AF15" s="408"/>
      <c r="AG15" s="408"/>
      <c r="AH15" s="408"/>
      <c r="AI15" s="408"/>
      <c r="AJ15" s="408"/>
      <c r="AK15" s="408"/>
      <c r="AL15" s="408"/>
      <c r="AM15" s="408"/>
      <c r="AN15" s="408"/>
      <c r="AO15" s="408"/>
      <c r="AP15" s="408"/>
      <c r="AQ15" s="408"/>
      <c r="AR15" s="408"/>
      <c r="AS15" s="408"/>
      <c r="AT15" s="408"/>
      <c r="AU15" s="408"/>
      <c r="AV15" s="408"/>
      <c r="AW15" s="408"/>
      <c r="AX15" s="408"/>
      <c r="AY15" s="408"/>
      <c r="AZ15" s="408"/>
      <c r="BA15" s="408"/>
      <c r="BB15" s="408"/>
      <c r="BC15" s="408"/>
      <c r="BD15" s="408"/>
      <c r="BE15" s="408"/>
      <c r="BI15" s="491"/>
      <c r="BJ15" s="491"/>
    </row>
    <row r="16" spans="2:62" ht="13.5" customHeight="1">
      <c r="B16" s="61" t="s">
        <v>428</v>
      </c>
      <c r="C16" s="61"/>
      <c r="D16" s="62"/>
      <c r="E16" s="62"/>
      <c r="F16" s="62"/>
      <c r="G16" s="63"/>
      <c r="H16" s="63"/>
      <c r="I16" s="63"/>
      <c r="J16" s="63"/>
      <c r="K16" s="63"/>
      <c r="L16" s="64"/>
      <c r="M16" s="64"/>
      <c r="N16" s="64"/>
      <c r="O16" s="64"/>
      <c r="P16" s="64"/>
      <c r="Q16" s="64"/>
      <c r="R16" s="64"/>
      <c r="S16" s="64"/>
      <c r="T16" s="64"/>
      <c r="U16" s="64"/>
      <c r="V16" s="59"/>
      <c r="W16" s="59"/>
      <c r="X16" s="59"/>
      <c r="Y16" s="111" t="s">
        <v>454</v>
      </c>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I16" s="491"/>
      <c r="BJ16" s="491"/>
    </row>
    <row r="17" spans="2:72" ht="13.5" customHeight="1">
      <c r="B17" s="61" t="s">
        <v>429</v>
      </c>
      <c r="C17" s="61"/>
      <c r="D17" s="62"/>
      <c r="E17" s="62"/>
      <c r="F17" s="62"/>
      <c r="G17" s="63"/>
      <c r="H17" s="63"/>
      <c r="I17" s="63"/>
      <c r="J17" s="63"/>
      <c r="K17" s="63"/>
      <c r="L17" s="64"/>
      <c r="M17" s="64"/>
      <c r="N17" s="64"/>
      <c r="O17" s="64"/>
      <c r="P17" s="64"/>
      <c r="Q17" s="64"/>
      <c r="R17" s="64"/>
      <c r="S17" s="64"/>
      <c r="T17" s="64"/>
      <c r="U17" s="64"/>
      <c r="V17" s="59"/>
      <c r="W17" s="59"/>
      <c r="X17" s="59"/>
      <c r="Y17" s="111"/>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I17" s="491"/>
      <c r="BJ17" s="491"/>
    </row>
    <row r="18" spans="2:72" ht="13.5" customHeight="1">
      <c r="B18" s="61" t="s">
        <v>436</v>
      </c>
      <c r="C18" s="61"/>
      <c r="D18" s="62"/>
      <c r="E18" s="62"/>
      <c r="F18" s="62"/>
      <c r="G18" s="63"/>
      <c r="H18" s="63"/>
      <c r="I18" s="63"/>
      <c r="J18" s="63"/>
      <c r="K18" s="63"/>
      <c r="L18" s="64"/>
      <c r="M18" s="64"/>
      <c r="N18" s="64"/>
      <c r="O18" s="64"/>
      <c r="P18" s="64"/>
      <c r="Q18" s="64"/>
      <c r="R18" s="64"/>
      <c r="S18" s="64"/>
      <c r="T18" s="64"/>
      <c r="U18" s="64"/>
      <c r="V18" s="123"/>
      <c r="W18" s="123"/>
      <c r="X18" s="123"/>
      <c r="Y18" s="409" t="s">
        <v>450</v>
      </c>
      <c r="Z18" s="409"/>
      <c r="AA18" s="409"/>
      <c r="AB18" s="409"/>
      <c r="AC18" s="409"/>
      <c r="AD18" s="409"/>
      <c r="AE18" s="409"/>
      <c r="AF18" s="409"/>
      <c r="AG18" s="409"/>
      <c r="AH18" s="409"/>
      <c r="AI18" s="409"/>
      <c r="AJ18" s="123"/>
      <c r="AK18" s="123"/>
      <c r="AL18" s="123"/>
      <c r="AM18" s="123"/>
      <c r="AN18" s="123"/>
      <c r="AO18" s="123"/>
      <c r="AP18" s="123"/>
      <c r="AQ18" s="123"/>
      <c r="AR18" s="123"/>
      <c r="AS18" s="123"/>
      <c r="AT18" s="123"/>
      <c r="AU18" s="126"/>
      <c r="AV18" s="126"/>
      <c r="AW18" s="126"/>
      <c r="AX18" s="126"/>
      <c r="AY18" s="126"/>
      <c r="AZ18" s="126"/>
      <c r="BA18" s="126"/>
      <c r="BB18" s="126"/>
      <c r="BC18" s="126"/>
      <c r="BD18" s="126"/>
      <c r="BI18" s="491"/>
      <c r="BJ18" s="491"/>
    </row>
    <row r="19" spans="2:72" ht="13.5" customHeight="1">
      <c r="B19" s="61" t="s">
        <v>437</v>
      </c>
      <c r="C19" s="61"/>
      <c r="D19" s="62"/>
      <c r="E19" s="62"/>
      <c r="F19" s="62"/>
      <c r="G19" s="63"/>
      <c r="H19" s="63"/>
      <c r="I19" s="63"/>
      <c r="J19" s="63"/>
      <c r="K19" s="63"/>
      <c r="L19" s="64"/>
      <c r="M19" s="64"/>
      <c r="N19" s="64"/>
      <c r="O19" s="64"/>
      <c r="P19" s="64"/>
      <c r="Q19" s="64"/>
      <c r="R19" s="64"/>
      <c r="S19" s="64"/>
      <c r="T19" s="64"/>
      <c r="U19" s="64"/>
      <c r="V19" s="66"/>
      <c r="W19" s="66"/>
      <c r="X19" s="66"/>
      <c r="Y19" s="470" t="s">
        <v>205</v>
      </c>
      <c r="Z19" s="471"/>
      <c r="AA19" s="471"/>
      <c r="AB19" s="471"/>
      <c r="AC19" s="471"/>
      <c r="AD19" s="471"/>
      <c r="AE19" s="471"/>
      <c r="AF19" s="471"/>
      <c r="AG19" s="472"/>
      <c r="AH19" s="402" t="s">
        <v>107</v>
      </c>
      <c r="AI19" s="270"/>
      <c r="AJ19" s="270"/>
      <c r="AK19" s="270"/>
      <c r="AL19" s="270"/>
      <c r="AM19" s="270"/>
      <c r="AN19" s="270"/>
      <c r="AO19" s="270"/>
      <c r="AP19" s="270"/>
      <c r="AQ19" s="270"/>
      <c r="AR19" s="270"/>
      <c r="AS19" s="270"/>
      <c r="AT19" s="283" t="s">
        <v>108</v>
      </c>
      <c r="AU19" s="283"/>
      <c r="AV19" s="283"/>
      <c r="AW19" s="283"/>
      <c r="AX19" s="283"/>
      <c r="AY19" s="283"/>
      <c r="AZ19" s="283"/>
      <c r="BA19" s="283"/>
      <c r="BB19" s="283"/>
      <c r="BC19" s="283"/>
      <c r="BD19" s="283"/>
      <c r="BI19" s="491"/>
      <c r="BJ19" s="491"/>
      <c r="BL19" s="476"/>
      <c r="BM19" s="476"/>
      <c r="BN19" s="476"/>
      <c r="BO19" s="476"/>
      <c r="BP19" s="476"/>
      <c r="BQ19" s="476"/>
      <c r="BR19" s="476"/>
      <c r="BS19" s="476"/>
      <c r="BT19" s="476"/>
    </row>
    <row r="20" spans="2:72" ht="13.5" customHeight="1">
      <c r="B20" s="61" t="s">
        <v>13</v>
      </c>
      <c r="C20" s="61"/>
      <c r="D20" s="62"/>
      <c r="E20" s="62"/>
      <c r="F20" s="62"/>
      <c r="G20" s="63"/>
      <c r="H20" s="63"/>
      <c r="I20" s="63"/>
      <c r="J20" s="63"/>
      <c r="K20" s="63"/>
      <c r="L20" s="64"/>
      <c r="M20" s="64"/>
      <c r="N20" s="64"/>
      <c r="O20" s="64"/>
      <c r="P20" s="64"/>
      <c r="Q20" s="64"/>
      <c r="R20" s="64"/>
      <c r="S20" s="64"/>
      <c r="T20" s="64"/>
      <c r="U20" s="64"/>
      <c r="V20" s="66"/>
      <c r="W20" s="66"/>
      <c r="X20" s="66"/>
      <c r="Y20" s="473"/>
      <c r="Z20" s="474"/>
      <c r="AA20" s="474"/>
      <c r="AB20" s="474"/>
      <c r="AC20" s="474"/>
      <c r="AD20" s="474"/>
      <c r="AE20" s="474"/>
      <c r="AF20" s="474"/>
      <c r="AG20" s="475"/>
      <c r="AH20" s="367" t="s">
        <v>201</v>
      </c>
      <c r="AI20" s="368"/>
      <c r="AJ20" s="368"/>
      <c r="AK20" s="368"/>
      <c r="AL20" s="368"/>
      <c r="AM20" s="368"/>
      <c r="AN20" s="368"/>
      <c r="AO20" s="368"/>
      <c r="AP20" s="368"/>
      <c r="AQ20" s="368"/>
      <c r="AR20" s="368"/>
      <c r="AS20" s="369"/>
      <c r="AT20" s="376" t="s">
        <v>451</v>
      </c>
      <c r="AU20" s="377"/>
      <c r="AV20" s="377"/>
      <c r="AW20" s="377"/>
      <c r="AX20" s="374"/>
      <c r="AY20" s="427" t="s">
        <v>69</v>
      </c>
      <c r="AZ20" s="374"/>
      <c r="BA20" s="427" t="s">
        <v>70</v>
      </c>
      <c r="BB20" s="374"/>
      <c r="BC20" s="223" t="s">
        <v>71</v>
      </c>
      <c r="BD20" s="414"/>
      <c r="BI20" s="491"/>
      <c r="BJ20" s="491"/>
      <c r="BL20" s="476"/>
      <c r="BM20" s="476"/>
      <c r="BN20" s="476"/>
      <c r="BO20" s="476"/>
      <c r="BP20" s="476"/>
      <c r="BQ20" s="476"/>
      <c r="BR20" s="476"/>
      <c r="BS20" s="476"/>
      <c r="BT20" s="476"/>
    </row>
    <row r="21" spans="2:72" ht="13.5" customHeight="1">
      <c r="B21" s="61" t="s">
        <v>194</v>
      </c>
      <c r="C21" s="61"/>
      <c r="D21" s="62"/>
      <c r="E21" s="62"/>
      <c r="F21" s="62"/>
      <c r="G21" s="63"/>
      <c r="H21" s="63"/>
      <c r="I21" s="63"/>
      <c r="J21" s="63"/>
      <c r="K21" s="63"/>
      <c r="L21" s="64"/>
      <c r="M21" s="64"/>
      <c r="N21" s="64"/>
      <c r="O21" s="64"/>
      <c r="P21" s="64"/>
      <c r="Q21" s="64"/>
      <c r="R21" s="64"/>
      <c r="S21" s="64"/>
      <c r="T21" s="64"/>
      <c r="U21" s="64"/>
      <c r="V21" s="66"/>
      <c r="W21" s="66"/>
      <c r="X21" s="66"/>
      <c r="Y21" s="464" t="s">
        <v>206</v>
      </c>
      <c r="Z21" s="465"/>
      <c r="AA21" s="465"/>
      <c r="AB21" s="465"/>
      <c r="AC21" s="465"/>
      <c r="AD21" s="465"/>
      <c r="AE21" s="465"/>
      <c r="AF21" s="465"/>
      <c r="AG21" s="466"/>
      <c r="AH21" s="370"/>
      <c r="AI21" s="368"/>
      <c r="AJ21" s="368"/>
      <c r="AK21" s="368"/>
      <c r="AL21" s="368"/>
      <c r="AM21" s="368"/>
      <c r="AN21" s="368"/>
      <c r="AO21" s="368"/>
      <c r="AP21" s="368"/>
      <c r="AQ21" s="368"/>
      <c r="AR21" s="368"/>
      <c r="AS21" s="369"/>
      <c r="AT21" s="378"/>
      <c r="AU21" s="377"/>
      <c r="AV21" s="377"/>
      <c r="AW21" s="377"/>
      <c r="AX21" s="374"/>
      <c r="AY21" s="427"/>
      <c r="AZ21" s="374"/>
      <c r="BA21" s="427"/>
      <c r="BB21" s="374"/>
      <c r="BC21" s="223"/>
      <c r="BD21" s="414"/>
      <c r="BI21" s="491"/>
      <c r="BJ21" s="491"/>
    </row>
    <row r="22" spans="2:72" ht="13.5" customHeight="1">
      <c r="B22" s="61" t="s">
        <v>195</v>
      </c>
      <c r="C22" s="61"/>
      <c r="D22" s="62"/>
      <c r="E22" s="62"/>
      <c r="F22" s="62"/>
      <c r="G22" s="63"/>
      <c r="H22" s="63"/>
      <c r="I22" s="63"/>
      <c r="J22" s="63"/>
      <c r="K22" s="63"/>
      <c r="L22" s="64"/>
      <c r="M22" s="64"/>
      <c r="N22" s="64"/>
      <c r="O22" s="64"/>
      <c r="P22" s="64"/>
      <c r="Q22" s="64"/>
      <c r="R22" s="64"/>
      <c r="S22" s="64"/>
      <c r="T22" s="64"/>
      <c r="U22" s="64"/>
      <c r="V22" s="66"/>
      <c r="W22" s="66"/>
      <c r="X22" s="66"/>
      <c r="Y22" s="467"/>
      <c r="Z22" s="468"/>
      <c r="AA22" s="468"/>
      <c r="AB22" s="468"/>
      <c r="AC22" s="468"/>
      <c r="AD22" s="468"/>
      <c r="AE22" s="468"/>
      <c r="AF22" s="468"/>
      <c r="AG22" s="469"/>
      <c r="AH22" s="371"/>
      <c r="AI22" s="372"/>
      <c r="AJ22" s="372"/>
      <c r="AK22" s="372"/>
      <c r="AL22" s="372"/>
      <c r="AM22" s="372"/>
      <c r="AN22" s="372"/>
      <c r="AO22" s="372"/>
      <c r="AP22" s="372"/>
      <c r="AQ22" s="372"/>
      <c r="AR22" s="372"/>
      <c r="AS22" s="373"/>
      <c r="AT22" s="379"/>
      <c r="AU22" s="380"/>
      <c r="AV22" s="380"/>
      <c r="AW22" s="380"/>
      <c r="AX22" s="375"/>
      <c r="AY22" s="186"/>
      <c r="AZ22" s="375"/>
      <c r="BA22" s="186"/>
      <c r="BB22" s="375"/>
      <c r="BC22" s="318"/>
      <c r="BD22" s="415"/>
      <c r="BI22" s="491"/>
      <c r="BJ22" s="491"/>
    </row>
    <row r="23" spans="2:72" ht="13.5" customHeight="1">
      <c r="B23" s="61" t="s">
        <v>118</v>
      </c>
      <c r="C23" s="61"/>
      <c r="D23" s="62"/>
      <c r="E23" s="62"/>
      <c r="F23" s="62"/>
      <c r="G23" s="63"/>
      <c r="H23" s="63"/>
      <c r="I23" s="63"/>
      <c r="J23" s="63"/>
      <c r="K23" s="63"/>
      <c r="L23" s="64"/>
      <c r="M23" s="64"/>
      <c r="N23" s="64"/>
      <c r="O23" s="64"/>
      <c r="P23" s="64"/>
      <c r="Q23" s="64"/>
      <c r="R23" s="64"/>
      <c r="S23" s="64"/>
      <c r="T23" s="64"/>
      <c r="U23" s="64"/>
      <c r="V23" s="67"/>
      <c r="W23" s="67"/>
      <c r="X23" s="67"/>
      <c r="Y23" s="381" t="s">
        <v>309</v>
      </c>
      <c r="Z23" s="382"/>
      <c r="AA23" s="382"/>
      <c r="AB23" s="382"/>
      <c r="AC23" s="387" t="s">
        <v>310</v>
      </c>
      <c r="AD23" s="382"/>
      <c r="AE23" s="382"/>
      <c r="AF23" s="382"/>
      <c r="AG23" s="388"/>
      <c r="AH23" s="333" t="s">
        <v>60</v>
      </c>
      <c r="AI23" s="334"/>
      <c r="AJ23" s="334"/>
      <c r="AK23" s="334"/>
      <c r="AL23" s="334"/>
      <c r="AM23" s="334"/>
      <c r="AN23" s="334"/>
      <c r="AO23" s="334"/>
      <c r="AP23" s="334"/>
      <c r="AQ23" s="334"/>
      <c r="AR23" s="334"/>
      <c r="AS23" s="335"/>
      <c r="AT23" s="329" t="s">
        <v>0</v>
      </c>
      <c r="AU23" s="329"/>
      <c r="AV23" s="329"/>
      <c r="AW23" s="330"/>
      <c r="AX23" s="424" t="s">
        <v>1</v>
      </c>
      <c r="AY23" s="424"/>
      <c r="AZ23" s="424"/>
      <c r="BA23" s="424"/>
      <c r="BB23" s="424"/>
      <c r="BC23" s="424"/>
      <c r="BD23" s="424"/>
      <c r="BI23" s="491"/>
      <c r="BJ23" s="491"/>
    </row>
    <row r="24" spans="2:72" ht="9.9499999999999993" customHeight="1">
      <c r="B24" s="61"/>
      <c r="C24" s="61"/>
      <c r="D24" s="62"/>
      <c r="E24" s="62"/>
      <c r="F24" s="62"/>
      <c r="G24" s="63"/>
      <c r="H24" s="63"/>
      <c r="I24" s="63"/>
      <c r="J24" s="63"/>
      <c r="K24" s="63"/>
      <c r="L24" s="64"/>
      <c r="M24" s="64"/>
      <c r="N24" s="64"/>
      <c r="O24" s="64"/>
      <c r="P24" s="64"/>
      <c r="Q24" s="64"/>
      <c r="R24" s="64"/>
      <c r="S24" s="64"/>
      <c r="T24" s="64"/>
      <c r="U24" s="64"/>
      <c r="V24" s="67"/>
      <c r="W24" s="67"/>
      <c r="X24" s="67"/>
      <c r="Y24" s="383"/>
      <c r="Z24" s="384"/>
      <c r="AA24" s="384"/>
      <c r="AB24" s="384"/>
      <c r="AC24" s="389"/>
      <c r="AD24" s="384"/>
      <c r="AE24" s="384"/>
      <c r="AF24" s="384"/>
      <c r="AG24" s="390"/>
      <c r="AH24" s="333"/>
      <c r="AI24" s="334"/>
      <c r="AJ24" s="334"/>
      <c r="AK24" s="334"/>
      <c r="AL24" s="334"/>
      <c r="AM24" s="334"/>
      <c r="AN24" s="334"/>
      <c r="AO24" s="334"/>
      <c r="AP24" s="334"/>
      <c r="AQ24" s="334"/>
      <c r="AR24" s="334"/>
      <c r="AS24" s="335"/>
      <c r="AT24" s="329"/>
      <c r="AU24" s="329"/>
      <c r="AV24" s="329"/>
      <c r="AW24" s="330"/>
      <c r="AX24" s="425"/>
      <c r="AY24" s="425"/>
      <c r="AZ24" s="425"/>
      <c r="BA24" s="425"/>
      <c r="BB24" s="425"/>
      <c r="BC24" s="425"/>
      <c r="BD24" s="425"/>
      <c r="BI24" s="491"/>
      <c r="BJ24" s="491"/>
    </row>
    <row r="25" spans="2:72" ht="12" customHeight="1">
      <c r="B25" s="61"/>
      <c r="C25" s="61"/>
      <c r="D25" s="62"/>
      <c r="E25" s="62"/>
      <c r="F25" s="62"/>
      <c r="G25" s="63"/>
      <c r="H25" s="63"/>
      <c r="I25" s="63"/>
      <c r="J25" s="63"/>
      <c r="K25" s="63"/>
      <c r="L25" s="64"/>
      <c r="M25" s="64"/>
      <c r="N25" s="64"/>
      <c r="O25" s="64"/>
      <c r="P25" s="64"/>
      <c r="Q25" s="64"/>
      <c r="R25" s="64"/>
      <c r="S25" s="64"/>
      <c r="T25" s="64"/>
      <c r="U25" s="64"/>
      <c r="V25" s="67"/>
      <c r="W25" s="67"/>
      <c r="X25" s="67"/>
      <c r="Y25" s="385"/>
      <c r="Z25" s="386"/>
      <c r="AA25" s="386"/>
      <c r="AB25" s="386"/>
      <c r="AC25" s="391"/>
      <c r="AD25" s="386"/>
      <c r="AE25" s="386"/>
      <c r="AF25" s="386"/>
      <c r="AG25" s="392"/>
      <c r="AH25" s="336"/>
      <c r="AI25" s="337"/>
      <c r="AJ25" s="337"/>
      <c r="AK25" s="337"/>
      <c r="AL25" s="337"/>
      <c r="AM25" s="337"/>
      <c r="AN25" s="337"/>
      <c r="AO25" s="337"/>
      <c r="AP25" s="337"/>
      <c r="AQ25" s="337"/>
      <c r="AR25" s="337"/>
      <c r="AS25" s="338"/>
      <c r="AT25" s="331"/>
      <c r="AU25" s="331"/>
      <c r="AV25" s="331"/>
      <c r="AW25" s="332"/>
      <c r="AX25" s="426"/>
      <c r="AY25" s="426"/>
      <c r="AZ25" s="426"/>
      <c r="BA25" s="426"/>
      <c r="BB25" s="426"/>
      <c r="BC25" s="426"/>
      <c r="BD25" s="426"/>
      <c r="BI25" s="491"/>
      <c r="BJ25" s="491"/>
    </row>
    <row r="26" spans="2:72" ht="10.5" customHeight="1">
      <c r="B26" s="61"/>
      <c r="C26" s="61"/>
      <c r="D26" s="62"/>
      <c r="E26" s="62"/>
      <c r="F26" s="62"/>
      <c r="G26" s="63"/>
      <c r="H26" s="63"/>
      <c r="I26" s="63"/>
      <c r="J26" s="63"/>
      <c r="K26" s="63"/>
      <c r="L26" s="64"/>
      <c r="M26" s="64"/>
      <c r="N26" s="64"/>
      <c r="O26" s="64"/>
      <c r="P26" s="64"/>
      <c r="Q26" s="64"/>
      <c r="R26" s="64"/>
      <c r="S26" s="64"/>
      <c r="T26" s="64"/>
      <c r="U26" s="64"/>
      <c r="V26" s="67"/>
      <c r="W26" s="67"/>
      <c r="X26" s="67"/>
      <c r="Y26" s="359"/>
      <c r="Z26" s="360"/>
      <c r="AA26" s="360"/>
      <c r="AB26" s="360"/>
      <c r="AC26" s="416"/>
      <c r="AD26" s="360"/>
      <c r="AE26" s="360"/>
      <c r="AF26" s="360"/>
      <c r="AG26" s="417"/>
      <c r="AH26" s="339"/>
      <c r="AI26" s="340"/>
      <c r="AJ26" s="340"/>
      <c r="AK26" s="340"/>
      <c r="AL26" s="340"/>
      <c r="AM26" s="340"/>
      <c r="AN26" s="340"/>
      <c r="AO26" s="340"/>
      <c r="AP26" s="340"/>
      <c r="AQ26" s="340"/>
      <c r="AR26" s="340"/>
      <c r="AS26" s="341"/>
      <c r="AT26" s="345"/>
      <c r="AU26" s="345"/>
      <c r="AV26" s="345"/>
      <c r="AW26" s="346"/>
      <c r="AX26" s="365"/>
      <c r="AY26" s="365"/>
      <c r="AZ26" s="365"/>
      <c r="BA26" s="365"/>
      <c r="BB26" s="365"/>
      <c r="BC26" s="365"/>
      <c r="BD26" s="365"/>
      <c r="BI26" s="491"/>
      <c r="BJ26" s="491"/>
    </row>
    <row r="27" spans="2:72" ht="10.5" customHeight="1">
      <c r="B27" s="54"/>
      <c r="C27" s="54"/>
      <c r="D27" s="56"/>
      <c r="E27" s="56"/>
      <c r="F27" s="56"/>
      <c r="G27" s="125"/>
      <c r="H27" s="125"/>
      <c r="I27" s="125"/>
      <c r="J27" s="125"/>
      <c r="K27" s="125"/>
      <c r="L27" s="57"/>
      <c r="M27" s="57"/>
      <c r="N27" s="57"/>
      <c r="O27" s="57"/>
      <c r="P27" s="57"/>
      <c r="Q27" s="57"/>
      <c r="R27" s="57"/>
      <c r="S27" s="57"/>
      <c r="T27" s="57"/>
      <c r="U27" s="57"/>
      <c r="V27" s="67"/>
      <c r="W27" s="67"/>
      <c r="X27" s="67"/>
      <c r="Y27" s="361"/>
      <c r="Z27" s="362"/>
      <c r="AA27" s="362"/>
      <c r="AB27" s="362"/>
      <c r="AC27" s="418"/>
      <c r="AD27" s="362"/>
      <c r="AE27" s="362"/>
      <c r="AF27" s="362"/>
      <c r="AG27" s="419"/>
      <c r="AH27" s="339"/>
      <c r="AI27" s="340"/>
      <c r="AJ27" s="340"/>
      <c r="AK27" s="340"/>
      <c r="AL27" s="340"/>
      <c r="AM27" s="340"/>
      <c r="AN27" s="340"/>
      <c r="AO27" s="340"/>
      <c r="AP27" s="340"/>
      <c r="AQ27" s="340"/>
      <c r="AR27" s="340"/>
      <c r="AS27" s="341"/>
      <c r="AT27" s="345"/>
      <c r="AU27" s="345"/>
      <c r="AV27" s="345"/>
      <c r="AW27" s="346"/>
      <c r="AX27" s="366"/>
      <c r="AY27" s="366"/>
      <c r="AZ27" s="366"/>
      <c r="BA27" s="366"/>
      <c r="BB27" s="366"/>
      <c r="BC27" s="366"/>
      <c r="BD27" s="366"/>
      <c r="BI27" s="491"/>
      <c r="BJ27" s="491"/>
    </row>
    <row r="28" spans="2:72" ht="7.5" customHeight="1">
      <c r="B28" s="54"/>
      <c r="C28" s="54"/>
      <c r="D28" s="56"/>
      <c r="E28" s="56"/>
      <c r="F28" s="56"/>
      <c r="G28" s="125"/>
      <c r="H28" s="125"/>
      <c r="I28" s="125"/>
      <c r="J28" s="125"/>
      <c r="K28" s="125"/>
      <c r="L28" s="57"/>
      <c r="M28" s="57"/>
      <c r="N28" s="57"/>
      <c r="O28" s="57"/>
      <c r="P28" s="57"/>
      <c r="Q28" s="57"/>
      <c r="R28" s="57"/>
      <c r="S28" s="57"/>
      <c r="T28" s="57"/>
      <c r="U28" s="57"/>
      <c r="V28" s="67"/>
      <c r="W28" s="67"/>
      <c r="X28" s="67"/>
      <c r="Y28" s="363"/>
      <c r="Z28" s="364"/>
      <c r="AA28" s="364"/>
      <c r="AB28" s="364"/>
      <c r="AC28" s="420"/>
      <c r="AD28" s="364"/>
      <c r="AE28" s="364"/>
      <c r="AF28" s="364"/>
      <c r="AG28" s="421"/>
      <c r="AH28" s="342"/>
      <c r="AI28" s="343"/>
      <c r="AJ28" s="343"/>
      <c r="AK28" s="343"/>
      <c r="AL28" s="343"/>
      <c r="AM28" s="343"/>
      <c r="AN28" s="343"/>
      <c r="AO28" s="343"/>
      <c r="AP28" s="343"/>
      <c r="AQ28" s="343"/>
      <c r="AR28" s="343"/>
      <c r="AS28" s="344"/>
      <c r="AT28" s="347"/>
      <c r="AU28" s="347"/>
      <c r="AV28" s="347"/>
      <c r="AW28" s="348"/>
      <c r="AX28" s="366"/>
      <c r="AY28" s="366"/>
      <c r="AZ28" s="366"/>
      <c r="BA28" s="366"/>
      <c r="BB28" s="366"/>
      <c r="BC28" s="366"/>
      <c r="BD28" s="366"/>
      <c r="BI28" s="491"/>
      <c r="BJ28" s="491"/>
    </row>
    <row r="29" spans="2:72" ht="18" customHeight="1">
      <c r="B29" s="114" t="s">
        <v>447</v>
      </c>
      <c r="C29" s="61"/>
      <c r="D29" s="62"/>
      <c r="E29" s="62"/>
      <c r="F29" s="62"/>
      <c r="G29" s="63"/>
      <c r="H29" s="63"/>
      <c r="I29" s="63"/>
      <c r="J29" s="63"/>
      <c r="K29" s="63"/>
      <c r="L29" s="64"/>
      <c r="M29" s="64"/>
      <c r="N29" s="64"/>
      <c r="O29" s="64"/>
      <c r="P29" s="64"/>
      <c r="Q29" s="64"/>
      <c r="R29" s="64"/>
      <c r="S29" s="57"/>
      <c r="T29" s="57"/>
      <c r="U29" s="57"/>
      <c r="V29" s="67"/>
      <c r="W29" s="67"/>
      <c r="X29" s="67"/>
      <c r="Y29" s="422" t="str">
        <f>IF(AND(AD6&lt;&gt;"",Y26&lt;&gt;""),IF(AD6=Y26,"","氏名を確認してください"),"")</f>
        <v/>
      </c>
      <c r="Z29" s="422"/>
      <c r="AA29" s="422"/>
      <c r="AB29" s="422"/>
      <c r="AC29" s="422"/>
      <c r="AD29" s="99"/>
      <c r="AE29" s="99"/>
      <c r="AF29" s="99"/>
      <c r="AG29" s="99"/>
      <c r="AH29" s="99"/>
      <c r="AI29" s="99"/>
      <c r="AJ29" s="99"/>
      <c r="AK29" s="99"/>
      <c r="AL29" s="99"/>
      <c r="AM29" s="99"/>
      <c r="AN29" s="99"/>
      <c r="AO29" s="99"/>
      <c r="AP29" s="69"/>
      <c r="AQ29" s="69"/>
      <c r="AR29" s="69"/>
      <c r="AS29" s="69"/>
      <c r="AT29" s="70"/>
      <c r="AU29" s="70"/>
      <c r="AV29" s="70"/>
      <c r="AW29" s="70"/>
      <c r="AX29" s="70"/>
      <c r="AY29" s="70"/>
      <c r="AZ29" s="70"/>
      <c r="BA29" s="70"/>
      <c r="BI29" s="491"/>
      <c r="BJ29" s="491"/>
    </row>
    <row r="30" spans="2:72" ht="4.7" customHeight="1">
      <c r="B30" s="54"/>
      <c r="C30" s="54"/>
      <c r="D30" s="56"/>
      <c r="E30" s="56"/>
      <c r="F30" s="56"/>
      <c r="G30" s="125"/>
      <c r="H30" s="125"/>
      <c r="I30" s="125"/>
      <c r="J30" s="125"/>
      <c r="K30" s="125"/>
      <c r="L30" s="57"/>
      <c r="M30" s="57"/>
      <c r="N30" s="57"/>
      <c r="O30" s="57"/>
      <c r="P30" s="57"/>
      <c r="Q30" s="57"/>
      <c r="R30" s="57"/>
      <c r="S30" s="57"/>
      <c r="T30" s="57"/>
      <c r="U30" s="57"/>
      <c r="V30" s="67"/>
      <c r="W30" s="67"/>
      <c r="X30" s="67"/>
      <c r="Y30" s="68"/>
      <c r="Z30" s="68"/>
      <c r="AA30" s="68"/>
      <c r="AB30" s="68"/>
      <c r="AC30" s="68"/>
      <c r="AD30" s="99"/>
      <c r="AE30" s="99"/>
      <c r="AF30" s="99"/>
      <c r="AG30" s="99"/>
      <c r="AH30" s="99"/>
      <c r="AI30" s="99"/>
      <c r="AJ30" s="99"/>
      <c r="AK30" s="99"/>
      <c r="AL30" s="99"/>
      <c r="AM30" s="99"/>
      <c r="AN30" s="99"/>
      <c r="AO30" s="99"/>
      <c r="AP30" s="69"/>
      <c r="AQ30" s="69"/>
      <c r="AR30" s="69"/>
      <c r="AS30" s="69"/>
      <c r="AT30" s="70"/>
      <c r="AU30" s="70"/>
      <c r="AV30" s="70"/>
      <c r="AW30" s="70"/>
      <c r="AX30" s="70"/>
      <c r="AY30" s="70"/>
      <c r="AZ30" s="70"/>
      <c r="BA30" s="70"/>
      <c r="BI30" s="491"/>
      <c r="BJ30" s="491"/>
    </row>
    <row r="31" spans="2:72" ht="9.9499999999999993" customHeight="1">
      <c r="B31" s="71" t="s">
        <v>14</v>
      </c>
      <c r="C31" s="54"/>
      <c r="D31" s="56"/>
      <c r="E31" s="56"/>
      <c r="F31" s="56"/>
      <c r="G31" s="125"/>
      <c r="H31" s="125"/>
      <c r="I31" s="125"/>
      <c r="J31" s="125"/>
      <c r="K31" s="125"/>
      <c r="L31" s="57"/>
      <c r="M31" s="57"/>
      <c r="N31" s="57"/>
      <c r="O31" s="57"/>
      <c r="P31" s="57"/>
      <c r="Q31" s="57"/>
      <c r="R31" s="57"/>
      <c r="S31" s="57"/>
      <c r="T31" s="57"/>
      <c r="U31" s="57"/>
      <c r="V31" s="67"/>
      <c r="W31" s="67"/>
      <c r="X31" s="67"/>
      <c r="Y31" s="409" t="s">
        <v>120</v>
      </c>
      <c r="Z31" s="409"/>
      <c r="AA31" s="409"/>
      <c r="AB31" s="409"/>
      <c r="AC31" s="409"/>
      <c r="AD31" s="409"/>
      <c r="AE31" s="409"/>
      <c r="AF31" s="409"/>
      <c r="AG31" s="409"/>
      <c r="AH31" s="409"/>
      <c r="AI31" s="409"/>
      <c r="AJ31" s="99"/>
      <c r="AK31" s="99"/>
      <c r="AL31" s="99"/>
      <c r="AM31" s="99"/>
      <c r="AN31" s="99"/>
      <c r="AO31" s="99"/>
      <c r="AP31" s="69"/>
      <c r="AQ31" s="69"/>
      <c r="AR31" s="69"/>
      <c r="AS31" s="69"/>
      <c r="AT31" s="70"/>
      <c r="AU31" s="70"/>
      <c r="AV31" s="70"/>
      <c r="AW31" s="70"/>
      <c r="AX31" s="70"/>
      <c r="AY31" s="70"/>
      <c r="AZ31" s="70"/>
      <c r="BA31" s="70"/>
      <c r="BI31" s="491"/>
      <c r="BJ31" s="491"/>
    </row>
    <row r="32" spans="2:72" ht="12" customHeight="1">
      <c r="B32" s="54"/>
      <c r="C32" s="193" t="s">
        <v>15</v>
      </c>
      <c r="D32" s="193"/>
      <c r="E32" s="193"/>
      <c r="F32" s="193"/>
      <c r="G32" s="193"/>
      <c r="H32" s="193"/>
      <c r="I32" s="193"/>
      <c r="J32" s="192" t="s">
        <v>16</v>
      </c>
      <c r="K32" s="192"/>
      <c r="L32" s="192"/>
      <c r="M32" s="192"/>
      <c r="N32" s="192" t="s">
        <v>17</v>
      </c>
      <c r="O32" s="192"/>
      <c r="P32" s="192"/>
      <c r="Q32" s="192"/>
      <c r="R32" s="192"/>
      <c r="S32" s="57"/>
      <c r="T32" s="57"/>
      <c r="U32" s="57"/>
      <c r="V32" s="67"/>
      <c r="W32" s="67"/>
      <c r="X32" s="67"/>
      <c r="Y32" s="220" t="s">
        <v>15</v>
      </c>
      <c r="Z32" s="220"/>
      <c r="AA32" s="220"/>
      <c r="AB32" s="220"/>
      <c r="AC32" s="220"/>
      <c r="AD32" s="220"/>
      <c r="AE32" s="220"/>
      <c r="AF32" s="136" t="s">
        <v>16</v>
      </c>
      <c r="AG32" s="136"/>
      <c r="AH32" s="136"/>
      <c r="AI32" s="136"/>
      <c r="AJ32" s="136"/>
      <c r="AK32" s="136" t="s">
        <v>17</v>
      </c>
      <c r="AL32" s="136"/>
      <c r="AM32" s="136"/>
      <c r="AN32" s="136"/>
      <c r="AO32" s="136"/>
      <c r="AP32" s="69"/>
      <c r="AQ32" s="69"/>
      <c r="AR32" s="428" t="s">
        <v>25</v>
      </c>
      <c r="AS32" s="349" t="str">
        <f>IF(簡易計算式シート!O40="TRUE","☑","□")</f>
        <v>□</v>
      </c>
      <c r="AT32" s="430" t="s">
        <v>202</v>
      </c>
      <c r="AU32" s="430"/>
      <c r="AV32" s="430"/>
      <c r="AW32" s="430"/>
      <c r="AX32" s="430"/>
      <c r="AY32" s="430"/>
      <c r="AZ32" s="430"/>
      <c r="BA32" s="410" t="s">
        <v>79</v>
      </c>
      <c r="BB32" s="411"/>
      <c r="BC32" s="456" t="s">
        <v>33</v>
      </c>
      <c r="BD32" s="456"/>
      <c r="BE32" s="311" t="s">
        <v>419</v>
      </c>
      <c r="BI32" s="491"/>
      <c r="BJ32" s="491"/>
    </row>
    <row r="33" spans="2:90" ht="8.25" customHeight="1">
      <c r="B33" s="54"/>
      <c r="C33" s="229">
        <v>-1</v>
      </c>
      <c r="D33" s="229"/>
      <c r="E33" s="219" t="s">
        <v>18</v>
      </c>
      <c r="F33" s="219"/>
      <c r="G33" s="219"/>
      <c r="H33" s="219"/>
      <c r="I33" s="219"/>
      <c r="J33" s="174"/>
      <c r="K33" s="175"/>
      <c r="L33" s="175"/>
      <c r="M33" s="176"/>
      <c r="N33" s="180" t="s">
        <v>19</v>
      </c>
      <c r="O33" s="181"/>
      <c r="P33" s="181"/>
      <c r="Q33" s="181"/>
      <c r="R33" s="182"/>
      <c r="S33" s="57"/>
      <c r="T33" s="57"/>
      <c r="U33" s="57"/>
      <c r="V33" s="67"/>
      <c r="W33" s="67"/>
      <c r="X33" s="67"/>
      <c r="Y33" s="150">
        <v>-1</v>
      </c>
      <c r="Z33" s="150"/>
      <c r="AA33" s="220" t="s">
        <v>18</v>
      </c>
      <c r="AB33" s="220"/>
      <c r="AC33" s="220"/>
      <c r="AD33" s="220"/>
      <c r="AE33" s="220"/>
      <c r="AF33" s="403"/>
      <c r="AG33" s="404"/>
      <c r="AH33" s="404"/>
      <c r="AI33" s="404"/>
      <c r="AJ33" s="405"/>
      <c r="AK33" s="177" t="s">
        <v>19</v>
      </c>
      <c r="AL33" s="178"/>
      <c r="AM33" s="178"/>
      <c r="AN33" s="178"/>
      <c r="AO33" s="179"/>
      <c r="AP33" s="59"/>
      <c r="AQ33" s="59"/>
      <c r="AR33" s="429"/>
      <c r="AS33" s="162"/>
      <c r="AT33" s="408" t="s">
        <v>431</v>
      </c>
      <c r="AU33" s="408"/>
      <c r="AV33" s="408"/>
      <c r="AW33" s="408"/>
      <c r="AX33" s="408"/>
      <c r="AY33" s="408"/>
      <c r="AZ33" s="431"/>
      <c r="BA33" s="412"/>
      <c r="BB33" s="413"/>
      <c r="BC33" s="456"/>
      <c r="BD33" s="456"/>
      <c r="BE33" s="311"/>
      <c r="BI33" s="491"/>
      <c r="BJ33" s="491"/>
      <c r="BL33" s="463" t="str">
        <f>IF(AF33&gt;1300000,"←配偶者を扶養手当や共済の被扶養者にされている場合は、被扶養者のままでよいか確認をお願いします。","")</f>
        <v/>
      </c>
      <c r="BM33" s="463"/>
      <c r="BN33" s="463"/>
      <c r="BO33" s="463"/>
      <c r="BP33" s="463"/>
      <c r="BQ33" s="463"/>
      <c r="BR33" s="463"/>
      <c r="BS33" s="463"/>
      <c r="BT33" s="463"/>
      <c r="BU33" s="463"/>
      <c r="BV33" s="463"/>
      <c r="BW33" s="463"/>
      <c r="BX33" s="463"/>
      <c r="BY33" s="463"/>
      <c r="BZ33" s="463"/>
      <c r="CA33" s="463"/>
      <c r="CB33" s="463"/>
      <c r="CC33" s="463"/>
      <c r="CD33" s="463"/>
      <c r="CE33" s="463"/>
      <c r="CF33" s="463"/>
      <c r="CG33" s="463"/>
      <c r="CH33" s="463"/>
      <c r="CI33" s="463"/>
      <c r="CJ33" s="463"/>
      <c r="CK33" s="463"/>
      <c r="CL33" s="463"/>
    </row>
    <row r="34" spans="2:90" ht="8.25" customHeight="1">
      <c r="B34" s="54"/>
      <c r="C34" s="150"/>
      <c r="D34" s="150"/>
      <c r="E34" s="220"/>
      <c r="F34" s="220"/>
      <c r="G34" s="220"/>
      <c r="H34" s="220"/>
      <c r="I34" s="220"/>
      <c r="J34" s="174"/>
      <c r="K34" s="175"/>
      <c r="L34" s="175"/>
      <c r="M34" s="176"/>
      <c r="N34" s="224" t="str">
        <f>IF(J33="","",簡易計算式シート!G29)</f>
        <v/>
      </c>
      <c r="O34" s="225"/>
      <c r="P34" s="225"/>
      <c r="Q34" s="225"/>
      <c r="R34" s="226"/>
      <c r="S34" s="57"/>
      <c r="T34" s="57"/>
      <c r="U34" s="57"/>
      <c r="V34" s="67"/>
      <c r="W34" s="67"/>
      <c r="X34" s="67"/>
      <c r="Y34" s="150"/>
      <c r="Z34" s="150"/>
      <c r="AA34" s="220"/>
      <c r="AB34" s="220"/>
      <c r="AC34" s="220"/>
      <c r="AD34" s="220"/>
      <c r="AE34" s="220"/>
      <c r="AF34" s="174"/>
      <c r="AG34" s="175"/>
      <c r="AH34" s="175"/>
      <c r="AI34" s="175"/>
      <c r="AJ34" s="176"/>
      <c r="AK34" s="224" t="str">
        <f>IF(AF33="","",簡易計算式シート!P29)</f>
        <v/>
      </c>
      <c r="AL34" s="225"/>
      <c r="AM34" s="225"/>
      <c r="AN34" s="225"/>
      <c r="AO34" s="226"/>
      <c r="AP34" s="69"/>
      <c r="AQ34" s="69"/>
      <c r="AR34" s="429"/>
      <c r="AS34" s="162"/>
      <c r="AT34" s="244" t="s">
        <v>26</v>
      </c>
      <c r="AU34" s="244"/>
      <c r="AV34" s="244"/>
      <c r="AW34" s="244"/>
      <c r="AX34" s="244"/>
      <c r="AY34" s="244"/>
      <c r="AZ34" s="244"/>
      <c r="BA34" s="412"/>
      <c r="BB34" s="413"/>
      <c r="BC34" s="456"/>
      <c r="BD34" s="456"/>
      <c r="BE34" s="311"/>
      <c r="BI34" s="491"/>
      <c r="BJ34" s="491"/>
      <c r="BL34" s="463"/>
      <c r="BM34" s="463"/>
      <c r="BN34" s="463"/>
      <c r="BO34" s="463"/>
      <c r="BP34" s="463"/>
      <c r="BQ34" s="463"/>
      <c r="BR34" s="463"/>
      <c r="BS34" s="463"/>
      <c r="BT34" s="463"/>
      <c r="BU34" s="463"/>
      <c r="BV34" s="463"/>
      <c r="BW34" s="463"/>
      <c r="BX34" s="463"/>
      <c r="BY34" s="463"/>
      <c r="BZ34" s="463"/>
      <c r="CA34" s="463"/>
      <c r="CB34" s="463"/>
      <c r="CC34" s="463"/>
      <c r="CD34" s="463"/>
      <c r="CE34" s="463"/>
      <c r="CF34" s="463"/>
      <c r="CG34" s="463"/>
      <c r="CH34" s="463"/>
      <c r="CI34" s="463"/>
      <c r="CJ34" s="463"/>
      <c r="CK34" s="463"/>
      <c r="CL34" s="463"/>
    </row>
    <row r="35" spans="2:90" ht="6" customHeight="1">
      <c r="B35" s="54"/>
      <c r="C35" s="150"/>
      <c r="D35" s="150"/>
      <c r="E35" s="220"/>
      <c r="F35" s="220"/>
      <c r="G35" s="220"/>
      <c r="H35" s="220"/>
      <c r="I35" s="220"/>
      <c r="J35" s="174"/>
      <c r="K35" s="175"/>
      <c r="L35" s="175"/>
      <c r="M35" s="176"/>
      <c r="N35" s="224"/>
      <c r="O35" s="225"/>
      <c r="P35" s="225"/>
      <c r="Q35" s="225"/>
      <c r="R35" s="226"/>
      <c r="S35" s="57"/>
      <c r="T35" s="57"/>
      <c r="U35" s="57"/>
      <c r="V35" s="67"/>
      <c r="W35" s="67"/>
      <c r="X35" s="67"/>
      <c r="Y35" s="150"/>
      <c r="Z35" s="150"/>
      <c r="AA35" s="220"/>
      <c r="AB35" s="220"/>
      <c r="AC35" s="220"/>
      <c r="AD35" s="220"/>
      <c r="AE35" s="220"/>
      <c r="AF35" s="174"/>
      <c r="AG35" s="175"/>
      <c r="AH35" s="175"/>
      <c r="AI35" s="175"/>
      <c r="AJ35" s="176"/>
      <c r="AK35" s="224"/>
      <c r="AL35" s="225"/>
      <c r="AM35" s="225"/>
      <c r="AN35" s="225"/>
      <c r="AO35" s="226"/>
      <c r="AP35" s="69"/>
      <c r="AQ35" s="69"/>
      <c r="AR35" s="429"/>
      <c r="AS35" s="162" t="str">
        <f>IF(簡易計算式シート!O41="TRUE","☑","□")</f>
        <v>□</v>
      </c>
      <c r="AT35" s="124"/>
      <c r="AU35" s="124"/>
      <c r="AV35" s="124"/>
      <c r="AW35" s="124"/>
      <c r="AX35" s="124"/>
      <c r="AY35" s="124"/>
      <c r="AZ35" s="124"/>
      <c r="BA35" s="412" t="s">
        <v>82</v>
      </c>
      <c r="BB35" s="413"/>
      <c r="BC35" s="456"/>
      <c r="BD35" s="456"/>
      <c r="BE35" s="311"/>
      <c r="BI35" s="491"/>
      <c r="BJ35" s="491"/>
      <c r="BL35" s="463"/>
      <c r="BM35" s="463"/>
      <c r="BN35" s="463"/>
      <c r="BO35" s="463"/>
      <c r="BP35" s="463"/>
      <c r="BQ35" s="463"/>
      <c r="BR35" s="463"/>
      <c r="BS35" s="463"/>
      <c r="BT35" s="463"/>
      <c r="BU35" s="463"/>
      <c r="BV35" s="463"/>
      <c r="BW35" s="463"/>
      <c r="BX35" s="463"/>
      <c r="BY35" s="463"/>
      <c r="BZ35" s="463"/>
      <c r="CA35" s="463"/>
      <c r="CB35" s="463"/>
      <c r="CC35" s="463"/>
      <c r="CD35" s="463"/>
      <c r="CE35" s="463"/>
      <c r="CF35" s="463"/>
      <c r="CG35" s="463"/>
      <c r="CH35" s="463"/>
      <c r="CI35" s="463"/>
      <c r="CJ35" s="463"/>
      <c r="CK35" s="463"/>
      <c r="CL35" s="463"/>
    </row>
    <row r="36" spans="2:90" ht="9" customHeight="1">
      <c r="B36" s="54"/>
      <c r="C36" s="150"/>
      <c r="D36" s="150"/>
      <c r="E36" s="220"/>
      <c r="F36" s="220"/>
      <c r="G36" s="220"/>
      <c r="H36" s="220"/>
      <c r="I36" s="220"/>
      <c r="J36" s="174"/>
      <c r="K36" s="175"/>
      <c r="L36" s="175"/>
      <c r="M36" s="176"/>
      <c r="N36" s="224"/>
      <c r="O36" s="225"/>
      <c r="P36" s="225"/>
      <c r="Q36" s="225"/>
      <c r="R36" s="226"/>
      <c r="S36" s="57"/>
      <c r="T36" s="57"/>
      <c r="U36" s="57"/>
      <c r="V36" s="67"/>
      <c r="W36" s="67"/>
      <c r="X36" s="67"/>
      <c r="Y36" s="150"/>
      <c r="Z36" s="150"/>
      <c r="AA36" s="220"/>
      <c r="AB36" s="220"/>
      <c r="AC36" s="220"/>
      <c r="AD36" s="220"/>
      <c r="AE36" s="220"/>
      <c r="AF36" s="174"/>
      <c r="AG36" s="175"/>
      <c r="AH36" s="175"/>
      <c r="AI36" s="175"/>
      <c r="AJ36" s="176"/>
      <c r="AK36" s="224"/>
      <c r="AL36" s="225"/>
      <c r="AM36" s="225"/>
      <c r="AN36" s="225"/>
      <c r="AO36" s="226"/>
      <c r="AP36" s="69"/>
      <c r="AQ36" s="69"/>
      <c r="AR36" s="429"/>
      <c r="AS36" s="162"/>
      <c r="AT36" s="171" t="s">
        <v>28</v>
      </c>
      <c r="AU36" s="171"/>
      <c r="AV36" s="171"/>
      <c r="AW36" s="171"/>
      <c r="AX36" s="171"/>
      <c r="AY36" s="171"/>
      <c r="AZ36" s="172"/>
      <c r="BA36" s="412"/>
      <c r="BB36" s="413"/>
      <c r="BC36" s="456"/>
      <c r="BD36" s="456"/>
      <c r="BE36" s="311"/>
      <c r="BI36" s="491"/>
      <c r="BJ36" s="491"/>
      <c r="BL36" s="463"/>
      <c r="BM36" s="463"/>
      <c r="BN36" s="463"/>
      <c r="BO36" s="463"/>
      <c r="BP36" s="463"/>
      <c r="BQ36" s="463"/>
      <c r="BR36" s="463"/>
      <c r="BS36" s="463"/>
      <c r="BT36" s="463"/>
      <c r="BU36" s="463"/>
      <c r="BV36" s="463"/>
      <c r="BW36" s="463"/>
      <c r="BX36" s="463"/>
      <c r="BY36" s="463"/>
      <c r="BZ36" s="463"/>
      <c r="CA36" s="463"/>
      <c r="CB36" s="463"/>
      <c r="CC36" s="463"/>
      <c r="CD36" s="463"/>
      <c r="CE36" s="463"/>
      <c r="CF36" s="463"/>
      <c r="CG36" s="463"/>
      <c r="CH36" s="463"/>
      <c r="CI36" s="463"/>
      <c r="CJ36" s="463"/>
      <c r="CK36" s="463"/>
      <c r="CL36" s="463"/>
    </row>
    <row r="37" spans="2:90" ht="9.9499999999999993" customHeight="1">
      <c r="B37" s="54"/>
      <c r="C37" s="230"/>
      <c r="D37" s="230"/>
      <c r="E37" s="221"/>
      <c r="F37" s="221"/>
      <c r="G37" s="221"/>
      <c r="H37" s="221"/>
      <c r="I37" s="221"/>
      <c r="J37" s="222"/>
      <c r="K37" s="223"/>
      <c r="L37" s="223"/>
      <c r="M37" s="72" t="s">
        <v>20</v>
      </c>
      <c r="N37" s="227"/>
      <c r="O37" s="228"/>
      <c r="P37" s="228"/>
      <c r="Q37" s="228"/>
      <c r="R37" s="73" t="s">
        <v>20</v>
      </c>
      <c r="S37" s="57"/>
      <c r="T37" s="57"/>
      <c r="U37" s="57"/>
      <c r="V37" s="67"/>
      <c r="W37" s="67"/>
      <c r="X37" s="67"/>
      <c r="Y37" s="150"/>
      <c r="Z37" s="150"/>
      <c r="AA37" s="220"/>
      <c r="AB37" s="220"/>
      <c r="AC37" s="220"/>
      <c r="AD37" s="220"/>
      <c r="AE37" s="220"/>
      <c r="AF37" s="231"/>
      <c r="AG37" s="232"/>
      <c r="AH37" s="232"/>
      <c r="AI37" s="232"/>
      <c r="AJ37" s="74" t="s">
        <v>20</v>
      </c>
      <c r="AK37" s="492"/>
      <c r="AL37" s="493"/>
      <c r="AM37" s="493"/>
      <c r="AN37" s="493"/>
      <c r="AO37" s="74" t="s">
        <v>20</v>
      </c>
      <c r="AP37" s="69"/>
      <c r="AQ37" s="69"/>
      <c r="AR37" s="429"/>
      <c r="AS37" s="162"/>
      <c r="AT37" s="75"/>
      <c r="AU37" s="75"/>
      <c r="AV37" s="75"/>
      <c r="AW37" s="75"/>
      <c r="AX37" s="75"/>
      <c r="AY37" s="75"/>
      <c r="AZ37" s="75"/>
      <c r="BA37" s="412"/>
      <c r="BB37" s="413"/>
      <c r="BC37" s="456"/>
      <c r="BD37" s="456"/>
      <c r="BE37" s="311"/>
      <c r="BI37" s="491"/>
      <c r="BJ37" s="491"/>
    </row>
    <row r="38" spans="2:90" ht="6" customHeight="1">
      <c r="B38" s="54"/>
      <c r="C38" s="206">
        <v>-2</v>
      </c>
      <c r="D38" s="206"/>
      <c r="E38" s="208" t="s">
        <v>21</v>
      </c>
      <c r="F38" s="208"/>
      <c r="G38" s="208"/>
      <c r="H38" s="208"/>
      <c r="I38" s="208"/>
      <c r="J38" s="209"/>
      <c r="K38" s="210"/>
      <c r="L38" s="210"/>
      <c r="M38" s="211"/>
      <c r="N38" s="180" t="s">
        <v>22</v>
      </c>
      <c r="O38" s="181"/>
      <c r="P38" s="181"/>
      <c r="Q38" s="181"/>
      <c r="R38" s="182"/>
      <c r="S38" s="57"/>
      <c r="T38" s="57"/>
      <c r="U38" s="57"/>
      <c r="V38" s="67"/>
      <c r="W38" s="67"/>
      <c r="X38" s="67"/>
      <c r="Y38" s="150">
        <v>-2</v>
      </c>
      <c r="Z38" s="150"/>
      <c r="AA38" s="136" t="s">
        <v>21</v>
      </c>
      <c r="AB38" s="136"/>
      <c r="AC38" s="136"/>
      <c r="AD38" s="136"/>
      <c r="AE38" s="136"/>
      <c r="AF38" s="151"/>
      <c r="AG38" s="152"/>
      <c r="AH38" s="152"/>
      <c r="AI38" s="152"/>
      <c r="AJ38" s="153"/>
      <c r="AK38" s="177" t="s">
        <v>22</v>
      </c>
      <c r="AL38" s="178"/>
      <c r="AM38" s="178"/>
      <c r="AN38" s="178"/>
      <c r="AO38" s="179"/>
      <c r="AP38" s="69"/>
      <c r="AQ38" s="69"/>
      <c r="AR38" s="429"/>
      <c r="AS38" s="162" t="str">
        <f>IF(簡易計算式シート!O42=TRUE,"☑","□")</f>
        <v>□</v>
      </c>
      <c r="AT38" s="462"/>
      <c r="AU38" s="462"/>
      <c r="AV38" s="462"/>
      <c r="AW38" s="462"/>
      <c r="AX38" s="462"/>
      <c r="AY38" s="124"/>
      <c r="AZ38" s="124"/>
      <c r="BA38" s="412" t="s">
        <v>32</v>
      </c>
      <c r="BB38" s="413"/>
      <c r="BC38" s="457" t="s">
        <v>34</v>
      </c>
      <c r="BD38" s="457"/>
      <c r="BE38" s="312"/>
      <c r="BI38" s="491"/>
      <c r="BJ38" s="491"/>
    </row>
    <row r="39" spans="2:90" ht="12.75" customHeight="1">
      <c r="B39" s="54"/>
      <c r="C39" s="150"/>
      <c r="D39" s="150"/>
      <c r="E39" s="136"/>
      <c r="F39" s="136"/>
      <c r="G39" s="136"/>
      <c r="H39" s="136"/>
      <c r="I39" s="136"/>
      <c r="J39" s="212"/>
      <c r="K39" s="213"/>
      <c r="L39" s="213"/>
      <c r="M39" s="214"/>
      <c r="N39" s="180"/>
      <c r="O39" s="181"/>
      <c r="P39" s="181"/>
      <c r="Q39" s="181"/>
      <c r="R39" s="182"/>
      <c r="S39" s="57"/>
      <c r="T39" s="57"/>
      <c r="U39" s="57"/>
      <c r="V39" s="67"/>
      <c r="W39" s="67"/>
      <c r="X39" s="67"/>
      <c r="Y39" s="150"/>
      <c r="Z39" s="150"/>
      <c r="AA39" s="136"/>
      <c r="AB39" s="136"/>
      <c r="AC39" s="136"/>
      <c r="AD39" s="136"/>
      <c r="AE39" s="136"/>
      <c r="AF39" s="154"/>
      <c r="AG39" s="155"/>
      <c r="AH39" s="155"/>
      <c r="AI39" s="155"/>
      <c r="AJ39" s="156"/>
      <c r="AK39" s="180"/>
      <c r="AL39" s="181"/>
      <c r="AM39" s="181"/>
      <c r="AN39" s="181"/>
      <c r="AO39" s="182"/>
      <c r="AP39" s="69"/>
      <c r="AQ39" s="69"/>
      <c r="AR39" s="429"/>
      <c r="AS39" s="162"/>
      <c r="AT39" s="171" t="s">
        <v>29</v>
      </c>
      <c r="AU39" s="171"/>
      <c r="AV39" s="171"/>
      <c r="AW39" s="171"/>
      <c r="AX39" s="171"/>
      <c r="AY39" s="171"/>
      <c r="AZ39" s="172"/>
      <c r="BA39" s="412"/>
      <c r="BB39" s="413"/>
      <c r="BC39" s="457"/>
      <c r="BD39" s="457"/>
      <c r="BE39" s="312"/>
      <c r="BI39" s="491"/>
      <c r="BJ39" s="491"/>
    </row>
    <row r="40" spans="2:90" ht="6" customHeight="1">
      <c r="B40" s="54"/>
      <c r="C40" s="150"/>
      <c r="D40" s="150"/>
      <c r="E40" s="136"/>
      <c r="F40" s="136"/>
      <c r="G40" s="136"/>
      <c r="H40" s="136"/>
      <c r="I40" s="136"/>
      <c r="J40" s="212"/>
      <c r="K40" s="213"/>
      <c r="L40" s="213"/>
      <c r="M40" s="214"/>
      <c r="N40" s="174"/>
      <c r="O40" s="175"/>
      <c r="P40" s="175"/>
      <c r="Q40" s="175"/>
      <c r="R40" s="176"/>
      <c r="S40" s="57"/>
      <c r="T40" s="57"/>
      <c r="U40" s="57"/>
      <c r="V40" s="67"/>
      <c r="W40" s="67"/>
      <c r="X40" s="67"/>
      <c r="Y40" s="150"/>
      <c r="Z40" s="150"/>
      <c r="AA40" s="136"/>
      <c r="AB40" s="136"/>
      <c r="AC40" s="136"/>
      <c r="AD40" s="136"/>
      <c r="AE40" s="136"/>
      <c r="AF40" s="154"/>
      <c r="AG40" s="155"/>
      <c r="AH40" s="155"/>
      <c r="AI40" s="155"/>
      <c r="AJ40" s="156"/>
      <c r="AK40" s="174"/>
      <c r="AL40" s="175"/>
      <c r="AM40" s="175"/>
      <c r="AN40" s="175"/>
      <c r="AO40" s="176"/>
      <c r="AP40" s="69"/>
      <c r="AQ40" s="69"/>
      <c r="AR40" s="429"/>
      <c r="AS40" s="162"/>
      <c r="AT40" s="75"/>
      <c r="AU40" s="75"/>
      <c r="AV40" s="75"/>
      <c r="AW40" s="75"/>
      <c r="AX40" s="75"/>
      <c r="AY40" s="75"/>
      <c r="AZ40" s="75"/>
      <c r="BA40" s="412"/>
      <c r="BB40" s="413"/>
      <c r="BC40" s="457"/>
      <c r="BD40" s="457"/>
      <c r="BE40" s="312"/>
      <c r="BI40" s="491"/>
      <c r="BJ40" s="491"/>
    </row>
    <row r="41" spans="2:90" ht="6" customHeight="1">
      <c r="B41" s="54"/>
      <c r="C41" s="150"/>
      <c r="D41" s="150"/>
      <c r="E41" s="136"/>
      <c r="F41" s="136"/>
      <c r="G41" s="136"/>
      <c r="H41" s="136"/>
      <c r="I41" s="136"/>
      <c r="J41" s="212"/>
      <c r="K41" s="213"/>
      <c r="L41" s="213"/>
      <c r="M41" s="214"/>
      <c r="N41" s="174"/>
      <c r="O41" s="175"/>
      <c r="P41" s="175"/>
      <c r="Q41" s="175"/>
      <c r="R41" s="176"/>
      <c r="S41" s="57"/>
      <c r="T41" s="57"/>
      <c r="U41" s="57"/>
      <c r="V41" s="67"/>
      <c r="W41" s="67"/>
      <c r="X41" s="67"/>
      <c r="Y41" s="150"/>
      <c r="Z41" s="150"/>
      <c r="AA41" s="136"/>
      <c r="AB41" s="136"/>
      <c r="AC41" s="136"/>
      <c r="AD41" s="136"/>
      <c r="AE41" s="136"/>
      <c r="AF41" s="154"/>
      <c r="AG41" s="155"/>
      <c r="AH41" s="155"/>
      <c r="AI41" s="155"/>
      <c r="AJ41" s="156"/>
      <c r="AK41" s="174"/>
      <c r="AL41" s="175"/>
      <c r="AM41" s="175"/>
      <c r="AN41" s="175"/>
      <c r="AO41" s="176"/>
      <c r="AP41" s="69"/>
      <c r="AQ41" s="69"/>
      <c r="AR41" s="429"/>
      <c r="AS41" s="162" t="str">
        <f>IF(簡易計算式シート!O43=TRUE,"☑","□")</f>
        <v>□</v>
      </c>
      <c r="AT41" s="462"/>
      <c r="AU41" s="462"/>
      <c r="AV41" s="462"/>
      <c r="AW41" s="462"/>
      <c r="AX41" s="462"/>
      <c r="AY41" s="124"/>
      <c r="AZ41" s="124"/>
      <c r="BA41" s="412" t="s">
        <v>83</v>
      </c>
      <c r="BB41" s="413"/>
      <c r="BC41" s="457"/>
      <c r="BD41" s="457"/>
      <c r="BE41" s="312"/>
      <c r="BI41" s="491"/>
      <c r="BJ41" s="491"/>
    </row>
    <row r="42" spans="2:90" ht="11.25" customHeight="1">
      <c r="B42" s="54"/>
      <c r="C42" s="150"/>
      <c r="D42" s="150"/>
      <c r="E42" s="136"/>
      <c r="F42" s="136"/>
      <c r="G42" s="136"/>
      <c r="H42" s="136"/>
      <c r="I42" s="136"/>
      <c r="J42" s="212"/>
      <c r="K42" s="213"/>
      <c r="L42" s="213"/>
      <c r="M42" s="214"/>
      <c r="N42" s="174"/>
      <c r="O42" s="175"/>
      <c r="P42" s="175"/>
      <c r="Q42" s="175"/>
      <c r="R42" s="176"/>
      <c r="S42" s="57"/>
      <c r="T42" s="57"/>
      <c r="U42" s="57"/>
      <c r="V42" s="67"/>
      <c r="W42" s="67"/>
      <c r="X42" s="67"/>
      <c r="Y42" s="150"/>
      <c r="Z42" s="150"/>
      <c r="AA42" s="136"/>
      <c r="AB42" s="136"/>
      <c r="AC42" s="136"/>
      <c r="AD42" s="136"/>
      <c r="AE42" s="136"/>
      <c r="AF42" s="154"/>
      <c r="AG42" s="155"/>
      <c r="AH42" s="155"/>
      <c r="AI42" s="155"/>
      <c r="AJ42" s="156"/>
      <c r="AK42" s="174"/>
      <c r="AL42" s="175"/>
      <c r="AM42" s="175"/>
      <c r="AN42" s="175"/>
      <c r="AO42" s="176"/>
      <c r="AP42" s="69"/>
      <c r="AQ42" s="69"/>
      <c r="AR42" s="429"/>
      <c r="AS42" s="162"/>
      <c r="AT42" s="171" t="s">
        <v>30</v>
      </c>
      <c r="AU42" s="171"/>
      <c r="AV42" s="171"/>
      <c r="AW42" s="171"/>
      <c r="AX42" s="171"/>
      <c r="AY42" s="171"/>
      <c r="AZ42" s="172"/>
      <c r="BA42" s="412"/>
      <c r="BB42" s="413"/>
      <c r="BC42" s="457"/>
      <c r="BD42" s="457"/>
      <c r="BE42" s="312"/>
      <c r="BI42" s="491"/>
      <c r="BJ42" s="491"/>
    </row>
    <row r="43" spans="2:90" ht="6" customHeight="1" thickBot="1">
      <c r="B43" s="54"/>
      <c r="C43" s="150"/>
      <c r="D43" s="150"/>
      <c r="E43" s="136"/>
      <c r="F43" s="136"/>
      <c r="G43" s="136"/>
      <c r="H43" s="136"/>
      <c r="I43" s="136"/>
      <c r="J43" s="212"/>
      <c r="K43" s="213"/>
      <c r="L43" s="213"/>
      <c r="M43" s="214"/>
      <c r="N43" s="174"/>
      <c r="O43" s="175"/>
      <c r="P43" s="175"/>
      <c r="Q43" s="175"/>
      <c r="R43" s="176"/>
      <c r="S43" s="57"/>
      <c r="T43" s="57"/>
      <c r="U43" s="57"/>
      <c r="V43" s="67"/>
      <c r="W43" s="67"/>
      <c r="X43" s="67"/>
      <c r="Y43" s="150"/>
      <c r="Z43" s="150"/>
      <c r="AA43" s="136"/>
      <c r="AB43" s="136"/>
      <c r="AC43" s="136"/>
      <c r="AD43" s="136"/>
      <c r="AE43" s="136"/>
      <c r="AF43" s="154"/>
      <c r="AG43" s="155"/>
      <c r="AH43" s="155"/>
      <c r="AI43" s="155"/>
      <c r="AJ43" s="156"/>
      <c r="AK43" s="174"/>
      <c r="AL43" s="175"/>
      <c r="AM43" s="175"/>
      <c r="AN43" s="175"/>
      <c r="AO43" s="176"/>
      <c r="AP43" s="69"/>
      <c r="AQ43" s="69"/>
      <c r="AR43" s="429"/>
      <c r="AS43" s="163"/>
      <c r="AT43" s="76"/>
      <c r="AU43" s="76"/>
      <c r="AV43" s="76"/>
      <c r="AW43" s="76"/>
      <c r="AX43" s="76"/>
      <c r="AY43" s="76"/>
      <c r="AZ43" s="77"/>
      <c r="BA43" s="460"/>
      <c r="BB43" s="461"/>
      <c r="BC43" s="458"/>
      <c r="BD43" s="458"/>
      <c r="BE43" s="312"/>
      <c r="BI43" s="491"/>
      <c r="BJ43" s="491"/>
    </row>
    <row r="44" spans="2:90" ht="12" customHeight="1" thickTop="1" thickBot="1">
      <c r="B44" s="54"/>
      <c r="C44" s="207"/>
      <c r="D44" s="207"/>
      <c r="E44" s="192"/>
      <c r="F44" s="192"/>
      <c r="G44" s="192"/>
      <c r="H44" s="192"/>
      <c r="I44" s="192"/>
      <c r="J44" s="215"/>
      <c r="K44" s="216"/>
      <c r="L44" s="216"/>
      <c r="M44" s="217"/>
      <c r="N44" s="173"/>
      <c r="O44" s="173"/>
      <c r="P44" s="173"/>
      <c r="Q44" s="173"/>
      <c r="R44" s="72" t="s">
        <v>20</v>
      </c>
      <c r="S44" s="57"/>
      <c r="T44" s="57"/>
      <c r="U44" s="57"/>
      <c r="V44" s="67"/>
      <c r="W44" s="67"/>
      <c r="X44" s="67"/>
      <c r="Y44" s="150"/>
      <c r="Z44" s="150"/>
      <c r="AA44" s="136"/>
      <c r="AB44" s="136"/>
      <c r="AC44" s="136"/>
      <c r="AD44" s="136"/>
      <c r="AE44" s="136"/>
      <c r="AF44" s="157"/>
      <c r="AG44" s="158"/>
      <c r="AH44" s="158"/>
      <c r="AI44" s="158"/>
      <c r="AJ44" s="159"/>
      <c r="AK44" s="173"/>
      <c r="AL44" s="173"/>
      <c r="AM44" s="173"/>
      <c r="AN44" s="173"/>
      <c r="AO44" s="72" t="s">
        <v>20</v>
      </c>
      <c r="AP44" s="69"/>
      <c r="AQ44" s="69"/>
      <c r="AR44" s="144" t="s">
        <v>31</v>
      </c>
      <c r="AS44" s="145"/>
      <c r="AT44" s="350" t="str">
        <f>IFERROR(VLOOKUP(選択肢!B4,$AS$32:$BD$43,9,FALSE)&amp;"","")</f>
        <v/>
      </c>
      <c r="AU44" s="351"/>
      <c r="AV44" s="351"/>
      <c r="AW44" s="351"/>
      <c r="AX44" s="351"/>
      <c r="AY44" s="351"/>
      <c r="AZ44" s="351"/>
      <c r="BA44" s="351"/>
      <c r="BB44" s="351"/>
      <c r="BC44" s="351"/>
      <c r="BD44" s="352"/>
      <c r="BI44" s="491"/>
      <c r="BJ44" s="491"/>
    </row>
    <row r="45" spans="2:90" ht="6.75" customHeight="1" thickTop="1">
      <c r="B45" s="54"/>
      <c r="C45" s="222" t="s">
        <v>23</v>
      </c>
      <c r="D45" s="223"/>
      <c r="E45" s="223"/>
      <c r="F45" s="223"/>
      <c r="G45" s="223"/>
      <c r="H45" s="223"/>
      <c r="I45" s="223"/>
      <c r="J45" s="223"/>
      <c r="K45" s="223"/>
      <c r="L45" s="223"/>
      <c r="M45" s="223"/>
      <c r="N45" s="233" t="str">
        <f>IF(AND(J33="",N40=""),"",SUM(N34,N40))</f>
        <v/>
      </c>
      <c r="O45" s="234"/>
      <c r="P45" s="234"/>
      <c r="Q45" s="234"/>
      <c r="R45" s="235"/>
      <c r="S45" s="57"/>
      <c r="T45" s="57"/>
      <c r="U45" s="57"/>
      <c r="V45" s="67"/>
      <c r="W45" s="67"/>
      <c r="X45" s="67"/>
      <c r="Y45" s="196" t="s">
        <v>24</v>
      </c>
      <c r="Z45" s="196"/>
      <c r="AA45" s="196"/>
      <c r="AB45" s="196"/>
      <c r="AC45" s="196"/>
      <c r="AD45" s="196"/>
      <c r="AE45" s="196"/>
      <c r="AF45" s="196"/>
      <c r="AG45" s="196"/>
      <c r="AH45" s="196"/>
      <c r="AI45" s="196"/>
      <c r="AJ45" s="197"/>
      <c r="AK45" s="198" t="str">
        <f>IF(AND(AF33="",AK40=""),"",SUM(AK34,AK40))</f>
        <v/>
      </c>
      <c r="AL45" s="199"/>
      <c r="AM45" s="199"/>
      <c r="AN45" s="199"/>
      <c r="AO45" s="200"/>
      <c r="AP45" s="69"/>
      <c r="AQ45" s="69"/>
      <c r="AR45" s="146"/>
      <c r="AS45" s="147"/>
      <c r="AT45" s="353"/>
      <c r="AU45" s="354"/>
      <c r="AV45" s="354"/>
      <c r="AW45" s="354"/>
      <c r="AX45" s="354"/>
      <c r="AY45" s="354"/>
      <c r="AZ45" s="354"/>
      <c r="BA45" s="354"/>
      <c r="BB45" s="354"/>
      <c r="BC45" s="354"/>
      <c r="BD45" s="355"/>
      <c r="BI45" s="491"/>
      <c r="BJ45" s="491"/>
    </row>
    <row r="46" spans="2:90" ht="6.75" customHeight="1">
      <c r="B46" s="54"/>
      <c r="C46" s="222"/>
      <c r="D46" s="223"/>
      <c r="E46" s="223"/>
      <c r="F46" s="223"/>
      <c r="G46" s="223"/>
      <c r="H46" s="223"/>
      <c r="I46" s="223"/>
      <c r="J46" s="223"/>
      <c r="K46" s="223"/>
      <c r="L46" s="223"/>
      <c r="M46" s="223"/>
      <c r="N46" s="236"/>
      <c r="O46" s="225"/>
      <c r="P46" s="225"/>
      <c r="Q46" s="225"/>
      <c r="R46" s="237"/>
      <c r="S46" s="57"/>
      <c r="T46" s="57"/>
      <c r="U46" s="57"/>
      <c r="V46" s="67"/>
      <c r="W46" s="67"/>
      <c r="X46" s="67"/>
      <c r="Y46" s="196"/>
      <c r="Z46" s="196"/>
      <c r="AA46" s="196"/>
      <c r="AB46" s="196"/>
      <c r="AC46" s="196"/>
      <c r="AD46" s="196"/>
      <c r="AE46" s="196"/>
      <c r="AF46" s="196"/>
      <c r="AG46" s="196"/>
      <c r="AH46" s="196"/>
      <c r="AI46" s="196"/>
      <c r="AJ46" s="197"/>
      <c r="AK46" s="201"/>
      <c r="AL46" s="202"/>
      <c r="AM46" s="202"/>
      <c r="AN46" s="202"/>
      <c r="AO46" s="203"/>
      <c r="AP46" s="69"/>
      <c r="AQ46" s="69"/>
      <c r="AR46" s="146"/>
      <c r="AS46" s="147"/>
      <c r="AT46" s="356"/>
      <c r="AU46" s="357"/>
      <c r="AV46" s="357"/>
      <c r="AW46" s="357"/>
      <c r="AX46" s="357"/>
      <c r="AY46" s="357"/>
      <c r="AZ46" s="357"/>
      <c r="BA46" s="357"/>
      <c r="BB46" s="357"/>
      <c r="BC46" s="357"/>
      <c r="BD46" s="358"/>
      <c r="BI46" s="491"/>
      <c r="BJ46" s="491"/>
    </row>
    <row r="47" spans="2:90" ht="7.5" customHeight="1" thickBot="1">
      <c r="B47" s="54"/>
      <c r="C47" s="231"/>
      <c r="D47" s="232"/>
      <c r="E47" s="232"/>
      <c r="F47" s="232"/>
      <c r="G47" s="232"/>
      <c r="H47" s="232"/>
      <c r="I47" s="232"/>
      <c r="J47" s="232"/>
      <c r="K47" s="232"/>
      <c r="L47" s="232"/>
      <c r="M47" s="232"/>
      <c r="N47" s="194"/>
      <c r="O47" s="195"/>
      <c r="P47" s="195"/>
      <c r="Q47" s="195"/>
      <c r="R47" s="78" t="s">
        <v>116</v>
      </c>
      <c r="S47" s="57"/>
      <c r="T47" s="57"/>
      <c r="U47" s="57"/>
      <c r="V47" s="67"/>
      <c r="W47" s="67"/>
      <c r="X47" s="67"/>
      <c r="Y47" s="196"/>
      <c r="Z47" s="196"/>
      <c r="AA47" s="196"/>
      <c r="AB47" s="196"/>
      <c r="AC47" s="196"/>
      <c r="AD47" s="196"/>
      <c r="AE47" s="196"/>
      <c r="AF47" s="196"/>
      <c r="AG47" s="196"/>
      <c r="AH47" s="196"/>
      <c r="AI47" s="196"/>
      <c r="AJ47" s="197"/>
      <c r="AK47" s="204"/>
      <c r="AL47" s="205"/>
      <c r="AM47" s="205"/>
      <c r="AN47" s="205"/>
      <c r="AO47" s="79" t="s">
        <v>20</v>
      </c>
      <c r="AP47" s="69"/>
      <c r="AQ47" s="69"/>
      <c r="AR47" s="148"/>
      <c r="AS47" s="149"/>
      <c r="AT47" s="164" t="s">
        <v>84</v>
      </c>
      <c r="AU47" s="165"/>
      <c r="AV47" s="165"/>
      <c r="AW47" s="165"/>
      <c r="AX47" s="165"/>
      <c r="AY47" s="165"/>
      <c r="AZ47" s="165"/>
      <c r="BA47" s="165"/>
      <c r="BB47" s="165"/>
      <c r="BC47" s="165"/>
      <c r="BD47" s="166"/>
      <c r="BI47" s="491"/>
      <c r="BJ47" s="491"/>
    </row>
    <row r="48" spans="2:90" ht="6.75" customHeight="1">
      <c r="B48" s="54"/>
      <c r="C48" s="119"/>
      <c r="D48" s="119"/>
      <c r="E48" s="119"/>
      <c r="F48" s="119"/>
      <c r="G48" s="119"/>
      <c r="H48" s="119"/>
      <c r="I48" s="119"/>
      <c r="J48" s="119"/>
      <c r="K48" s="119"/>
      <c r="L48" s="119"/>
      <c r="M48" s="119"/>
      <c r="N48" s="118"/>
      <c r="O48" s="118"/>
      <c r="P48" s="118"/>
      <c r="Q48" s="118"/>
      <c r="R48" s="59"/>
      <c r="S48" s="57"/>
      <c r="T48" s="57"/>
      <c r="U48" s="57"/>
      <c r="V48" s="67"/>
      <c r="W48" s="67"/>
      <c r="X48" s="67"/>
      <c r="Y48" s="99"/>
      <c r="Z48" s="99"/>
      <c r="AA48" s="99"/>
      <c r="AB48" s="99"/>
      <c r="AC48" s="99"/>
      <c r="AD48" s="99"/>
      <c r="AE48" s="99"/>
      <c r="AF48" s="99"/>
      <c r="AG48" s="99"/>
      <c r="AH48" s="99"/>
      <c r="AI48" s="99"/>
      <c r="AJ48" s="99"/>
      <c r="AK48" s="118"/>
      <c r="AL48" s="118"/>
      <c r="AM48" s="118"/>
      <c r="AN48" s="118"/>
      <c r="AO48" s="59"/>
      <c r="AP48" s="69"/>
      <c r="AQ48" s="69"/>
      <c r="AR48" s="69"/>
      <c r="AS48" s="69"/>
      <c r="AT48" s="70"/>
      <c r="AU48" s="70"/>
      <c r="AV48" s="70"/>
      <c r="AW48" s="70"/>
      <c r="AX48" s="70"/>
      <c r="AY48" s="70"/>
      <c r="AZ48" s="70"/>
      <c r="BA48" s="70"/>
      <c r="BI48" s="491"/>
      <c r="BJ48" s="491"/>
    </row>
    <row r="49" spans="2:66" ht="11.25" customHeight="1" thickBot="1">
      <c r="B49" s="71" t="s">
        <v>109</v>
      </c>
      <c r="C49" s="119"/>
      <c r="D49" s="119"/>
      <c r="E49" s="119"/>
      <c r="F49" s="119"/>
      <c r="G49" s="119"/>
      <c r="H49" s="119"/>
      <c r="I49" s="119"/>
      <c r="J49" s="119"/>
      <c r="K49" s="119"/>
      <c r="L49" s="120"/>
      <c r="M49" s="119"/>
      <c r="N49" s="118"/>
      <c r="O49" s="118"/>
      <c r="P49" s="118"/>
      <c r="Q49" s="118"/>
      <c r="R49" s="59"/>
      <c r="S49" s="57"/>
      <c r="T49" s="57"/>
      <c r="U49" s="57"/>
      <c r="V49" s="67"/>
      <c r="W49" s="67"/>
      <c r="X49" s="67"/>
      <c r="Y49" s="167" t="s">
        <v>121</v>
      </c>
      <c r="Z49" s="167"/>
      <c r="AA49" s="167"/>
      <c r="AB49" s="167"/>
      <c r="AC49" s="167"/>
      <c r="AD49" s="167"/>
      <c r="AE49" s="167"/>
      <c r="AF49" s="167"/>
      <c r="AG49" s="167"/>
      <c r="AH49" s="167"/>
      <c r="AI49" s="99"/>
      <c r="AJ49" s="99"/>
      <c r="AK49" s="118"/>
      <c r="AL49" s="118"/>
      <c r="AM49" s="118"/>
      <c r="AN49" s="118"/>
      <c r="AO49" s="59"/>
      <c r="AP49" s="69"/>
      <c r="AQ49" s="69"/>
      <c r="AR49" s="69"/>
      <c r="AS49" s="69"/>
      <c r="AT49" s="70"/>
      <c r="AU49" s="70"/>
      <c r="AV49" s="70"/>
      <c r="AW49" s="70"/>
      <c r="AX49" s="70"/>
      <c r="AY49" s="70"/>
      <c r="AZ49" s="70"/>
      <c r="BA49" s="70"/>
      <c r="BG49" s="80"/>
      <c r="BI49" s="491"/>
      <c r="BJ49" s="491"/>
    </row>
    <row r="50" spans="2:66" ht="15" customHeight="1" thickBot="1">
      <c r="B50" s="54"/>
      <c r="C50" s="136" t="s">
        <v>25</v>
      </c>
      <c r="D50" s="136"/>
      <c r="E50" s="98" t="str">
        <f>IF(簡易計算式シート!G31=TRUE,"☑","□")</f>
        <v>□</v>
      </c>
      <c r="F50" s="252" t="s">
        <v>129</v>
      </c>
      <c r="G50" s="252"/>
      <c r="H50" s="252"/>
      <c r="I50" s="252"/>
      <c r="J50" s="252"/>
      <c r="K50" s="252"/>
      <c r="L50" s="73" t="s">
        <v>421</v>
      </c>
      <c r="M50" s="141" t="s">
        <v>40</v>
      </c>
      <c r="N50" s="142"/>
      <c r="O50" s="136" t="s">
        <v>414</v>
      </c>
      <c r="P50" s="101"/>
      <c r="Q50" s="133" t="s">
        <v>39</v>
      </c>
      <c r="R50" s="133"/>
      <c r="S50" s="133"/>
      <c r="T50" s="133"/>
      <c r="U50" s="57"/>
      <c r="V50" s="67"/>
      <c r="W50" s="67"/>
      <c r="X50" s="67"/>
      <c r="Y50" s="248"/>
      <c r="Z50" s="249"/>
      <c r="AA50" s="245" t="s">
        <v>35</v>
      </c>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C50" s="81"/>
      <c r="BD50" s="168" t="s">
        <v>59</v>
      </c>
      <c r="BE50" s="169"/>
      <c r="BF50" s="169"/>
      <c r="BG50" s="170"/>
      <c r="BI50" s="491"/>
      <c r="BJ50" s="491"/>
    </row>
    <row r="51" spans="2:66" ht="19.5" customHeight="1">
      <c r="B51" s="54"/>
      <c r="C51" s="136"/>
      <c r="D51" s="136"/>
      <c r="E51" s="49" t="str">
        <f>IF(簡易計算式シート!G32=TRUE,"☑","□")</f>
        <v>□</v>
      </c>
      <c r="F51" s="130" t="s">
        <v>130</v>
      </c>
      <c r="G51" s="130"/>
      <c r="H51" s="130"/>
      <c r="I51" s="130"/>
      <c r="J51" s="130"/>
      <c r="K51" s="130"/>
      <c r="L51" s="82" t="s">
        <v>131</v>
      </c>
      <c r="M51" s="131" t="s">
        <v>40</v>
      </c>
      <c r="N51" s="132"/>
      <c r="O51" s="136"/>
      <c r="P51" s="127"/>
      <c r="Q51" s="134" t="str">
        <f>IFERROR(VLOOKUP(選択肢!B4,$E$50:$N$56,8,FALSE)&amp;"","")</f>
        <v/>
      </c>
      <c r="R51" s="134"/>
      <c r="S51" s="134"/>
      <c r="T51" s="134"/>
      <c r="U51" s="57"/>
      <c r="V51" s="67"/>
      <c r="W51" s="67"/>
      <c r="X51" s="67"/>
      <c r="Y51" s="250"/>
      <c r="Z51" s="251"/>
      <c r="AA51" s="160" t="s">
        <v>36</v>
      </c>
      <c r="AB51" s="160" t="s">
        <v>37</v>
      </c>
      <c r="AC51" s="160" t="s">
        <v>38</v>
      </c>
      <c r="AD51" s="247" t="s">
        <v>50</v>
      </c>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C51" s="81"/>
      <c r="BD51" s="501" t="str">
        <f>簡易計算式シート!W14</f>
        <v/>
      </c>
      <c r="BE51" s="502"/>
      <c r="BF51" s="502"/>
      <c r="BG51" s="503"/>
      <c r="BI51" s="491"/>
      <c r="BJ51" s="491"/>
    </row>
    <row r="52" spans="2:66" ht="15" customHeight="1" thickBot="1">
      <c r="B52" s="54"/>
      <c r="C52" s="136"/>
      <c r="D52" s="136"/>
      <c r="E52" s="49" t="str">
        <f>IF(簡易計算式シート!G33=TRUE,"☑","□")</f>
        <v>□</v>
      </c>
      <c r="F52" s="130" t="s">
        <v>132</v>
      </c>
      <c r="G52" s="130"/>
      <c r="H52" s="130"/>
      <c r="I52" s="130"/>
      <c r="J52" s="130"/>
      <c r="K52" s="130"/>
      <c r="L52" s="82" t="s">
        <v>422</v>
      </c>
      <c r="M52" s="131" t="s">
        <v>40</v>
      </c>
      <c r="N52" s="132"/>
      <c r="O52" s="136"/>
      <c r="P52" s="103"/>
      <c r="Q52" s="135" t="s">
        <v>412</v>
      </c>
      <c r="R52" s="135"/>
      <c r="S52" s="135"/>
      <c r="T52" s="135"/>
      <c r="U52" s="57"/>
      <c r="V52" s="67"/>
      <c r="W52" s="67"/>
      <c r="X52" s="67"/>
      <c r="Y52" s="250"/>
      <c r="Z52" s="251"/>
      <c r="AA52" s="160"/>
      <c r="AB52" s="160"/>
      <c r="AC52" s="160"/>
      <c r="AD52" s="161" t="s">
        <v>51</v>
      </c>
      <c r="AE52" s="161"/>
      <c r="AF52" s="161"/>
      <c r="AG52" s="161" t="s">
        <v>52</v>
      </c>
      <c r="AH52" s="161"/>
      <c r="AI52" s="161"/>
      <c r="AJ52" s="161" t="s">
        <v>53</v>
      </c>
      <c r="AK52" s="161"/>
      <c r="AL52" s="161"/>
      <c r="AM52" s="161" t="s">
        <v>54</v>
      </c>
      <c r="AN52" s="161"/>
      <c r="AO52" s="161"/>
      <c r="AP52" s="161" t="s">
        <v>55</v>
      </c>
      <c r="AQ52" s="161"/>
      <c r="AR52" s="161"/>
      <c r="AS52" s="161" t="s">
        <v>56</v>
      </c>
      <c r="AT52" s="161"/>
      <c r="AU52" s="161"/>
      <c r="AV52" s="161" t="s">
        <v>57</v>
      </c>
      <c r="AW52" s="161"/>
      <c r="AX52" s="161"/>
      <c r="AY52" s="161" t="s">
        <v>58</v>
      </c>
      <c r="AZ52" s="161"/>
      <c r="BA52" s="161"/>
      <c r="BC52" s="81"/>
      <c r="BD52" s="504"/>
      <c r="BE52" s="505"/>
      <c r="BF52" s="505"/>
      <c r="BG52" s="506"/>
      <c r="BI52" s="491"/>
      <c r="BJ52" s="491"/>
    </row>
    <row r="53" spans="2:66" ht="15" customHeight="1">
      <c r="B53" s="54"/>
      <c r="C53" s="136"/>
      <c r="D53" s="136"/>
      <c r="E53" s="49" t="str">
        <f>IF(簡易計算式シート!G34=TRUE,"☑","□")</f>
        <v>□</v>
      </c>
      <c r="F53" s="130" t="s">
        <v>410</v>
      </c>
      <c r="G53" s="130"/>
      <c r="H53" s="130"/>
      <c r="I53" s="130"/>
      <c r="J53" s="130"/>
      <c r="K53" s="130"/>
      <c r="L53" s="82" t="s">
        <v>413</v>
      </c>
      <c r="M53" s="131" t="s">
        <v>40</v>
      </c>
      <c r="N53" s="132"/>
      <c r="O53" s="136"/>
      <c r="P53" s="100"/>
      <c r="Q53" s="100"/>
      <c r="R53" s="100"/>
      <c r="S53" s="100"/>
      <c r="T53" s="100"/>
      <c r="U53" s="57"/>
      <c r="V53" s="67"/>
      <c r="W53" s="67"/>
      <c r="X53" s="67"/>
      <c r="Y53" s="250"/>
      <c r="Z53" s="251"/>
      <c r="AA53" s="160"/>
      <c r="AB53" s="160"/>
      <c r="AC53" s="160"/>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C53" s="81"/>
      <c r="BD53" s="168" t="s">
        <v>78</v>
      </c>
      <c r="BE53" s="169"/>
      <c r="BF53" s="169"/>
      <c r="BG53" s="170"/>
      <c r="BI53" s="491"/>
      <c r="BJ53" s="491"/>
    </row>
    <row r="54" spans="2:66" ht="15" customHeight="1">
      <c r="B54" s="54"/>
      <c r="C54" s="136"/>
      <c r="D54" s="136"/>
      <c r="E54" s="49" t="str">
        <f>IF(簡易計算式シート!G35=TRUE,"☑","□")</f>
        <v>□</v>
      </c>
      <c r="F54" s="130" t="s">
        <v>411</v>
      </c>
      <c r="G54" s="130"/>
      <c r="H54" s="130"/>
      <c r="I54" s="130"/>
      <c r="J54" s="130"/>
      <c r="K54" s="130"/>
      <c r="L54" s="82"/>
      <c r="M54" s="131" t="s">
        <v>40</v>
      </c>
      <c r="N54" s="132"/>
      <c r="O54" s="140"/>
      <c r="P54" s="104"/>
      <c r="Q54" s="137" t="s">
        <v>415</v>
      </c>
      <c r="R54" s="137"/>
      <c r="S54" s="137"/>
      <c r="T54" s="137"/>
      <c r="U54" s="57"/>
      <c r="V54" s="67"/>
      <c r="W54" s="67"/>
      <c r="X54" s="67"/>
      <c r="Y54" s="250"/>
      <c r="Z54" s="251"/>
      <c r="AA54" s="160"/>
      <c r="AB54" s="160"/>
      <c r="AC54" s="160"/>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D54" s="303" t="str">
        <f>簡易計算式シート!W15</f>
        <v/>
      </c>
      <c r="BE54" s="303"/>
      <c r="BF54" s="303"/>
      <c r="BG54" s="303"/>
      <c r="BI54" s="491"/>
      <c r="BJ54" s="491"/>
    </row>
    <row r="55" spans="2:66" ht="15" customHeight="1">
      <c r="B55" s="54"/>
      <c r="C55" s="136"/>
      <c r="D55" s="136"/>
      <c r="E55" s="49" t="str">
        <f>IF(簡易計算式シート!G36=TRUE,"☑","□")</f>
        <v>□</v>
      </c>
      <c r="F55" s="130" t="s">
        <v>80</v>
      </c>
      <c r="G55" s="130"/>
      <c r="H55" s="130"/>
      <c r="I55" s="130"/>
      <c r="J55" s="130"/>
      <c r="K55" s="130"/>
      <c r="L55" s="82"/>
      <c r="M55" s="246" t="s">
        <v>43</v>
      </c>
      <c r="N55" s="246"/>
      <c r="O55" s="140"/>
      <c r="P55" s="105"/>
      <c r="Q55" s="138" t="str">
        <f>IFERROR(VLOOKUP(選択肢!B4,$E$50:$N$56,9,FALSE)&amp;"","")</f>
        <v/>
      </c>
      <c r="R55" s="138"/>
      <c r="S55" s="138"/>
      <c r="T55" s="138"/>
      <c r="U55" s="57"/>
      <c r="V55" s="67"/>
      <c r="W55" s="67"/>
      <c r="X55" s="67"/>
      <c r="Y55" s="292" t="s">
        <v>119</v>
      </c>
      <c r="Z55" s="121" t="s">
        <v>41</v>
      </c>
      <c r="AA55" s="121" t="s">
        <v>40</v>
      </c>
      <c r="AB55" s="83" t="s">
        <v>47</v>
      </c>
      <c r="AC55" s="83" t="s">
        <v>47</v>
      </c>
      <c r="AD55" s="245" t="s">
        <v>85</v>
      </c>
      <c r="AE55" s="245"/>
      <c r="AF55" s="245"/>
      <c r="AG55" s="245" t="s">
        <v>88</v>
      </c>
      <c r="AH55" s="245"/>
      <c r="AI55" s="245"/>
      <c r="AJ55" s="245" t="s">
        <v>48</v>
      </c>
      <c r="AK55" s="245"/>
      <c r="AL55" s="245"/>
      <c r="AM55" s="192" t="s">
        <v>89</v>
      </c>
      <c r="AN55" s="192"/>
      <c r="AO55" s="192"/>
      <c r="AP55" s="245" t="s">
        <v>45</v>
      </c>
      <c r="AQ55" s="245"/>
      <c r="AR55" s="245"/>
      <c r="AS55" s="245" t="s">
        <v>90</v>
      </c>
      <c r="AT55" s="245"/>
      <c r="AU55" s="245"/>
      <c r="AV55" s="245" t="s">
        <v>95</v>
      </c>
      <c r="AW55" s="245"/>
      <c r="AX55" s="245"/>
      <c r="AY55" s="245" t="s">
        <v>99</v>
      </c>
      <c r="AZ55" s="245"/>
      <c r="BA55" s="245"/>
      <c r="BD55" s="303"/>
      <c r="BE55" s="303"/>
      <c r="BF55" s="303"/>
      <c r="BG55" s="303"/>
      <c r="BI55" s="491"/>
      <c r="BJ55" s="491"/>
    </row>
    <row r="56" spans="2:66" ht="15" customHeight="1">
      <c r="B56" s="54"/>
      <c r="C56" s="136"/>
      <c r="D56" s="136"/>
      <c r="E56" s="50" t="str">
        <f>IF(簡易計算式シート!G37=TRUE,"☑","□")</f>
        <v>□</v>
      </c>
      <c r="F56" s="143" t="s">
        <v>81</v>
      </c>
      <c r="G56" s="143"/>
      <c r="H56" s="143"/>
      <c r="I56" s="143"/>
      <c r="J56" s="143"/>
      <c r="K56" s="143"/>
      <c r="L56" s="84"/>
      <c r="M56" s="208" t="s">
        <v>45</v>
      </c>
      <c r="N56" s="208"/>
      <c r="O56" s="140"/>
      <c r="P56" s="128"/>
      <c r="Q56" s="138"/>
      <c r="R56" s="138"/>
      <c r="S56" s="138"/>
      <c r="T56" s="138"/>
      <c r="U56" s="57"/>
      <c r="V56" s="67"/>
      <c r="W56" s="67"/>
      <c r="X56" s="67"/>
      <c r="Y56" s="293"/>
      <c r="Z56" s="117" t="s">
        <v>42</v>
      </c>
      <c r="AA56" s="117" t="s">
        <v>43</v>
      </c>
      <c r="AB56" s="85" t="s">
        <v>48</v>
      </c>
      <c r="AC56" s="85" t="s">
        <v>48</v>
      </c>
      <c r="AD56" s="160" t="s">
        <v>86</v>
      </c>
      <c r="AE56" s="160"/>
      <c r="AF56" s="160"/>
      <c r="AG56" s="160" t="s">
        <v>89</v>
      </c>
      <c r="AH56" s="160"/>
      <c r="AI56" s="160"/>
      <c r="AJ56" s="160" t="s">
        <v>91</v>
      </c>
      <c r="AK56" s="160"/>
      <c r="AL56" s="160"/>
      <c r="AM56" s="246" t="s">
        <v>93</v>
      </c>
      <c r="AN56" s="246"/>
      <c r="AO56" s="246"/>
      <c r="AP56" s="160" t="s">
        <v>90</v>
      </c>
      <c r="AQ56" s="160"/>
      <c r="AR56" s="160"/>
      <c r="AS56" s="160" t="s">
        <v>96</v>
      </c>
      <c r="AT56" s="160"/>
      <c r="AU56" s="160"/>
      <c r="AV56" s="160" t="s">
        <v>97</v>
      </c>
      <c r="AW56" s="160"/>
      <c r="AX56" s="160"/>
      <c r="AY56" s="160" t="s">
        <v>98</v>
      </c>
      <c r="AZ56" s="160"/>
      <c r="BA56" s="160"/>
      <c r="BD56" s="304" t="s">
        <v>417</v>
      </c>
      <c r="BE56" s="304"/>
      <c r="BF56" s="304"/>
      <c r="BG56" s="304"/>
      <c r="BI56" s="491"/>
      <c r="BJ56" s="491"/>
    </row>
    <row r="57" spans="2:66" ht="15" customHeight="1">
      <c r="B57" s="54"/>
      <c r="C57" s="111" t="s">
        <v>438</v>
      </c>
      <c r="D57" s="119"/>
      <c r="E57" s="119"/>
      <c r="F57" s="119"/>
      <c r="G57" s="119"/>
      <c r="H57" s="119"/>
      <c r="I57" s="119"/>
      <c r="J57" s="119"/>
      <c r="K57" s="119"/>
      <c r="L57" s="119"/>
      <c r="M57" s="119"/>
      <c r="N57" s="118"/>
      <c r="O57" s="118"/>
      <c r="P57" s="129"/>
      <c r="Q57" s="129"/>
      <c r="R57" s="129"/>
      <c r="S57" s="129"/>
      <c r="T57" s="129"/>
      <c r="U57" s="86"/>
      <c r="V57" s="67"/>
      <c r="W57" s="67"/>
      <c r="X57" s="67"/>
      <c r="Y57" s="293"/>
      <c r="Z57" s="117" t="s">
        <v>44</v>
      </c>
      <c r="AA57" s="117" t="s">
        <v>45</v>
      </c>
      <c r="AB57" s="85" t="s">
        <v>49</v>
      </c>
      <c r="AC57" s="85" t="s">
        <v>49</v>
      </c>
      <c r="AD57" s="160" t="s">
        <v>87</v>
      </c>
      <c r="AE57" s="160"/>
      <c r="AF57" s="160"/>
      <c r="AG57" s="160" t="s">
        <v>90</v>
      </c>
      <c r="AH57" s="160"/>
      <c r="AI57" s="160"/>
      <c r="AJ57" s="160" t="s">
        <v>92</v>
      </c>
      <c r="AK57" s="160"/>
      <c r="AL57" s="160"/>
      <c r="AM57" s="246" t="s">
        <v>94</v>
      </c>
      <c r="AN57" s="246"/>
      <c r="AO57" s="246"/>
      <c r="AP57" s="160" t="s">
        <v>95</v>
      </c>
      <c r="AQ57" s="160"/>
      <c r="AR57" s="160"/>
      <c r="AS57" s="160" t="s">
        <v>97</v>
      </c>
      <c r="AT57" s="160"/>
      <c r="AU57" s="160"/>
      <c r="AV57" s="160" t="s">
        <v>98</v>
      </c>
      <c r="AW57" s="160"/>
      <c r="AX57" s="160"/>
      <c r="AY57" s="160" t="s">
        <v>100</v>
      </c>
      <c r="AZ57" s="160"/>
      <c r="BA57" s="160"/>
      <c r="BD57" s="305" t="str">
        <f>IF(AND(簡易計算式シート!D40="〇",簡易計算式シート!D41="〇"),"☑","□")</f>
        <v>□</v>
      </c>
      <c r="BE57" s="305"/>
      <c r="BF57" s="305"/>
      <c r="BG57" s="305"/>
      <c r="BI57" s="491"/>
      <c r="BJ57" s="491"/>
    </row>
    <row r="58" spans="2:66" ht="12.75" customHeight="1">
      <c r="B58" s="54"/>
      <c r="C58" s="111" t="s">
        <v>439</v>
      </c>
      <c r="D58" s="119"/>
      <c r="E58" s="119"/>
      <c r="F58" s="119"/>
      <c r="G58" s="119"/>
      <c r="H58" s="119"/>
      <c r="I58" s="119"/>
      <c r="J58" s="119"/>
      <c r="K58" s="119"/>
      <c r="L58" s="119"/>
      <c r="M58" s="119"/>
      <c r="N58" s="118"/>
      <c r="O58" s="118"/>
      <c r="P58" s="86"/>
      <c r="Q58" s="139" t="s">
        <v>416</v>
      </c>
      <c r="R58" s="139"/>
      <c r="S58" s="139"/>
      <c r="T58" s="139"/>
      <c r="U58" s="86"/>
      <c r="V58" s="67"/>
      <c r="W58" s="67"/>
      <c r="X58" s="67"/>
      <c r="Y58" s="294" t="s">
        <v>46</v>
      </c>
      <c r="Z58" s="295"/>
      <c r="AA58" s="294" t="s">
        <v>33</v>
      </c>
      <c r="AB58" s="295"/>
      <c r="AC58" s="294" t="s">
        <v>123</v>
      </c>
      <c r="AD58" s="307"/>
      <c r="AE58" s="307"/>
      <c r="AF58" s="307"/>
      <c r="AG58" s="307"/>
      <c r="AH58" s="307"/>
      <c r="AI58" s="307"/>
      <c r="AJ58" s="307"/>
      <c r="AK58" s="307"/>
      <c r="AL58" s="307"/>
      <c r="AM58" s="307"/>
      <c r="AN58" s="307"/>
      <c r="AO58" s="307"/>
      <c r="AP58" s="307"/>
      <c r="AQ58" s="307"/>
      <c r="AR58" s="307"/>
      <c r="AS58" s="307"/>
      <c r="AT58" s="307"/>
      <c r="AU58" s="307"/>
      <c r="AV58" s="307"/>
      <c r="AW58" s="307"/>
      <c r="AX58" s="307"/>
      <c r="AY58" s="307"/>
      <c r="AZ58" s="307"/>
      <c r="BA58" s="295"/>
      <c r="BD58" s="305"/>
      <c r="BE58" s="305"/>
      <c r="BF58" s="305"/>
      <c r="BG58" s="305"/>
      <c r="BI58" s="491"/>
      <c r="BJ58" s="491"/>
      <c r="BN58" s="1"/>
    </row>
    <row r="59" spans="2:66" ht="17.25" customHeight="1">
      <c r="B59" s="54"/>
      <c r="C59" s="119"/>
      <c r="D59" s="119"/>
      <c r="E59" s="119"/>
      <c r="F59" s="119"/>
      <c r="G59" s="119"/>
      <c r="H59" s="119"/>
      <c r="I59" s="119"/>
      <c r="J59" s="119"/>
      <c r="K59" s="119"/>
      <c r="L59" s="119"/>
      <c r="M59" s="119"/>
      <c r="N59" s="118"/>
      <c r="O59" s="118"/>
      <c r="P59" s="86"/>
      <c r="Q59" s="306" t="str">
        <f>簡易計算式シート!C40</f>
        <v>□</v>
      </c>
      <c r="R59" s="306"/>
      <c r="S59" s="306"/>
      <c r="T59" s="306"/>
      <c r="U59" s="86"/>
      <c r="V59" s="67"/>
      <c r="W59" s="67"/>
      <c r="X59" s="67"/>
      <c r="Y59" s="112" t="s">
        <v>443</v>
      </c>
      <c r="Z59" s="108"/>
      <c r="AA59" s="108"/>
      <c r="AB59" s="66"/>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D59" s="308" t="s">
        <v>445</v>
      </c>
      <c r="BE59" s="309"/>
      <c r="BF59" s="309"/>
      <c r="BG59" s="309"/>
      <c r="BI59" s="491"/>
      <c r="BJ59" s="491"/>
    </row>
    <row r="60" spans="2:66" ht="13.5" customHeight="1">
      <c r="B60" s="54"/>
      <c r="C60" s="119"/>
      <c r="D60" s="119"/>
      <c r="E60" s="119"/>
      <c r="F60" s="119"/>
      <c r="G60" s="119"/>
      <c r="H60" s="119"/>
      <c r="I60" s="119"/>
      <c r="J60" s="119"/>
      <c r="K60" s="119"/>
      <c r="L60" s="119"/>
      <c r="M60" s="119"/>
      <c r="N60" s="118"/>
      <c r="O60" s="118"/>
      <c r="P60" s="118"/>
      <c r="Q60" s="118"/>
      <c r="R60" s="59"/>
      <c r="S60" s="57"/>
      <c r="T60" s="57"/>
      <c r="U60" s="57"/>
      <c r="V60" s="67"/>
      <c r="W60" s="67"/>
      <c r="X60" s="67"/>
      <c r="Y60" s="113" t="s">
        <v>444</v>
      </c>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D60" s="310"/>
      <c r="BE60" s="310"/>
      <c r="BF60" s="310"/>
      <c r="BG60" s="310"/>
      <c r="BI60" s="491"/>
      <c r="BJ60" s="491"/>
    </row>
    <row r="61" spans="2:66" ht="24" customHeight="1">
      <c r="B61" s="54"/>
      <c r="C61" s="87" t="s">
        <v>204</v>
      </c>
      <c r="D61" s="62"/>
      <c r="E61" s="62"/>
      <c r="F61" s="62"/>
      <c r="G61" s="63"/>
      <c r="H61" s="63"/>
      <c r="I61" s="63"/>
      <c r="J61" s="63"/>
      <c r="K61" s="63"/>
      <c r="L61" s="64"/>
      <c r="M61" s="64"/>
      <c r="N61" s="64"/>
      <c r="O61" s="88" t="s">
        <v>441</v>
      </c>
      <c r="P61" s="64"/>
      <c r="Q61" s="64"/>
      <c r="R61" s="64"/>
      <c r="S61" s="64"/>
      <c r="T61" s="64"/>
      <c r="U61" s="64"/>
      <c r="V61" s="64"/>
      <c r="W61" s="64"/>
      <c r="X61" s="64"/>
      <c r="Y61" s="89"/>
      <c r="Z61" s="89"/>
      <c r="AA61" s="89"/>
      <c r="AB61" s="89"/>
      <c r="AC61" s="89"/>
      <c r="AD61" s="90"/>
      <c r="AE61" s="90"/>
      <c r="AF61" s="90"/>
      <c r="AG61" s="90"/>
      <c r="AH61" s="90"/>
      <c r="AI61" s="90"/>
      <c r="AJ61" s="90"/>
      <c r="AK61" s="90"/>
      <c r="AL61" s="90"/>
      <c r="AM61" s="90"/>
      <c r="AN61" s="90"/>
      <c r="AO61" s="90"/>
      <c r="AP61" s="90"/>
      <c r="AQ61" s="90"/>
      <c r="AR61" s="90"/>
      <c r="AS61" s="90"/>
      <c r="AT61" s="90"/>
      <c r="AU61" s="59"/>
      <c r="BI61" s="491"/>
      <c r="BJ61" s="491"/>
    </row>
    <row r="62" spans="2:66" ht="12.75" customHeight="1">
      <c r="B62" s="54" t="s">
        <v>63</v>
      </c>
      <c r="C62" s="54"/>
      <c r="D62" s="56"/>
      <c r="E62" s="56"/>
      <c r="F62" s="56"/>
      <c r="G62" s="125"/>
      <c r="H62" s="125"/>
      <c r="I62" s="125"/>
      <c r="J62" s="125"/>
      <c r="K62" s="125"/>
      <c r="L62" s="57"/>
      <c r="M62" s="57"/>
      <c r="N62" s="57"/>
      <c r="O62" s="57"/>
      <c r="P62" s="57"/>
      <c r="Q62" s="57"/>
      <c r="R62" s="57"/>
      <c r="S62" s="57"/>
      <c r="T62" s="57"/>
      <c r="U62" s="57"/>
      <c r="V62" s="57"/>
      <c r="W62" s="57"/>
      <c r="X62" s="57"/>
      <c r="Y62" s="119"/>
      <c r="Z62" s="119"/>
      <c r="AA62" s="119"/>
      <c r="AB62" s="119"/>
      <c r="AC62" s="119"/>
      <c r="AD62" s="58"/>
      <c r="AE62" s="58"/>
      <c r="AF62" s="58"/>
      <c r="AG62" s="58"/>
      <c r="AH62" s="58"/>
      <c r="AI62" s="58"/>
      <c r="AJ62" s="58"/>
      <c r="AK62" s="58"/>
      <c r="AL62" s="58"/>
      <c r="AM62" s="58"/>
      <c r="AN62" s="58"/>
      <c r="AO62" s="58"/>
      <c r="AP62" s="58"/>
      <c r="AQ62" s="58"/>
      <c r="AR62" s="58"/>
      <c r="AS62" s="58"/>
      <c r="AT62" s="58"/>
      <c r="AU62" s="59"/>
      <c r="BI62" s="491"/>
      <c r="BJ62" s="491"/>
    </row>
    <row r="63" spans="2:66" ht="12.75" customHeight="1">
      <c r="B63" s="54"/>
      <c r="C63" s="54" t="s">
        <v>196</v>
      </c>
      <c r="D63" s="56"/>
      <c r="E63" s="56"/>
      <c r="F63" s="56"/>
      <c r="G63" s="125"/>
      <c r="H63" s="125"/>
      <c r="I63" s="125"/>
      <c r="J63" s="125"/>
      <c r="K63" s="125"/>
      <c r="L63" s="57"/>
      <c r="M63" s="57"/>
      <c r="N63" s="57"/>
      <c r="O63" s="57"/>
      <c r="P63" s="57"/>
      <c r="Q63" s="57"/>
      <c r="R63" s="57"/>
      <c r="S63" s="57"/>
      <c r="T63" s="57"/>
      <c r="U63" s="57"/>
      <c r="V63" s="57"/>
      <c r="W63" s="57"/>
      <c r="X63" s="57"/>
      <c r="Y63" s="119"/>
      <c r="Z63" s="119"/>
      <c r="AA63" s="119"/>
      <c r="AB63" s="119"/>
      <c r="AC63" s="119"/>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I63" s="491"/>
      <c r="BJ63" s="491"/>
      <c r="BK63" s="93"/>
      <c r="BL63" s="92" t="str">
        <f>IF(J33&gt;8500000,"←収入金額が850万円をこえていますので、所得金額調整控除申告書を確認してください。","")</f>
        <v/>
      </c>
    </row>
    <row r="64" spans="2:66" ht="12.75" customHeight="1">
      <c r="B64" s="54" t="s">
        <v>122</v>
      </c>
      <c r="C64" s="54"/>
      <c r="D64" s="56"/>
      <c r="E64" s="56"/>
      <c r="F64" s="56"/>
      <c r="G64" s="125"/>
      <c r="H64" s="125"/>
      <c r="I64" s="125"/>
      <c r="J64" s="125"/>
      <c r="K64" s="125"/>
      <c r="L64" s="57"/>
      <c r="M64" s="57"/>
      <c r="N64" s="57"/>
      <c r="O64" s="57"/>
      <c r="P64" s="57"/>
      <c r="Q64" s="57"/>
      <c r="R64" s="57"/>
      <c r="S64" s="57"/>
      <c r="T64" s="57"/>
      <c r="U64" s="57"/>
      <c r="V64" s="57"/>
      <c r="W64" s="57"/>
      <c r="X64" s="57"/>
      <c r="Y64" s="119"/>
      <c r="Z64" s="119"/>
      <c r="AA64" s="119"/>
      <c r="AB64" s="119"/>
      <c r="AC64" s="119"/>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I64" s="491"/>
      <c r="BJ64" s="491"/>
    </row>
    <row r="65" spans="2:62" ht="12.75" customHeight="1">
      <c r="B65" s="54" t="s">
        <v>64</v>
      </c>
      <c r="C65" s="54"/>
      <c r="D65" s="56"/>
      <c r="E65" s="56"/>
      <c r="F65" s="56"/>
      <c r="G65" s="125"/>
      <c r="H65" s="125"/>
      <c r="I65" s="125"/>
      <c r="J65" s="125"/>
      <c r="K65" s="125"/>
      <c r="L65" s="57"/>
      <c r="M65" s="57"/>
      <c r="N65" s="57"/>
      <c r="O65" s="57"/>
      <c r="P65" s="57"/>
      <c r="Q65" s="57"/>
      <c r="R65" s="57"/>
      <c r="S65" s="57"/>
      <c r="T65" s="57"/>
      <c r="U65" s="57"/>
      <c r="V65" s="57"/>
      <c r="W65" s="57"/>
      <c r="X65" s="57"/>
      <c r="Y65" s="119"/>
      <c r="Z65" s="119"/>
      <c r="AA65" s="119"/>
      <c r="AB65" s="119"/>
      <c r="AC65" s="119"/>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I65" s="491"/>
      <c r="BJ65" s="491"/>
    </row>
    <row r="66" spans="2:62" ht="7.5" customHeight="1">
      <c r="B66" s="54"/>
      <c r="C66" s="136" t="s">
        <v>110</v>
      </c>
      <c r="D66" s="136"/>
      <c r="E66" s="268"/>
      <c r="F66" s="270" t="s">
        <v>169</v>
      </c>
      <c r="G66" s="270"/>
      <c r="H66" s="270"/>
      <c r="I66" s="270"/>
      <c r="J66" s="270"/>
      <c r="K66" s="270"/>
      <c r="L66" s="270"/>
      <c r="M66" s="270"/>
      <c r="N66" s="270"/>
      <c r="O66" s="270"/>
      <c r="P66" s="270"/>
      <c r="Q66" s="270"/>
      <c r="R66" s="270"/>
      <c r="S66" s="271"/>
      <c r="T66" s="57"/>
      <c r="U66" s="57"/>
      <c r="V66" s="137" t="s">
        <v>74</v>
      </c>
      <c r="W66" s="192" t="s">
        <v>65</v>
      </c>
      <c r="X66" s="192"/>
      <c r="Y66" s="192"/>
      <c r="Z66" s="192"/>
      <c r="AA66" s="192"/>
      <c r="AB66" s="192"/>
      <c r="AC66" s="192"/>
      <c r="AD66" s="260" t="s">
        <v>66</v>
      </c>
      <c r="AE66" s="260"/>
      <c r="AF66" s="260"/>
      <c r="AG66" s="260"/>
      <c r="AH66" s="260"/>
      <c r="AI66" s="260"/>
      <c r="AJ66" s="260"/>
      <c r="AK66" s="260"/>
      <c r="AL66" s="260"/>
      <c r="AM66" s="260"/>
      <c r="AN66" s="260"/>
      <c r="AO66" s="283" t="s">
        <v>68</v>
      </c>
      <c r="AP66" s="283"/>
      <c r="AQ66" s="283"/>
      <c r="AR66" s="283"/>
      <c r="AS66" s="283"/>
      <c r="AT66" s="283"/>
      <c r="AU66" s="283"/>
      <c r="AV66" s="283"/>
      <c r="AW66" s="283"/>
      <c r="AY66" s="137" t="s">
        <v>75</v>
      </c>
      <c r="AZ66" s="296" t="s">
        <v>76</v>
      </c>
      <c r="BA66" s="296"/>
      <c r="BB66" s="296"/>
      <c r="BC66" s="296"/>
      <c r="BD66" s="296"/>
      <c r="BE66" s="296"/>
      <c r="BF66" s="296"/>
      <c r="BG66" s="296"/>
      <c r="BI66" s="491"/>
      <c r="BJ66" s="491"/>
    </row>
    <row r="67" spans="2:62" ht="7.5" customHeight="1">
      <c r="B67" s="54"/>
      <c r="C67" s="136"/>
      <c r="D67" s="136"/>
      <c r="E67" s="269"/>
      <c r="F67" s="272"/>
      <c r="G67" s="272"/>
      <c r="H67" s="272"/>
      <c r="I67" s="272"/>
      <c r="J67" s="272"/>
      <c r="K67" s="272"/>
      <c r="L67" s="272"/>
      <c r="M67" s="272"/>
      <c r="N67" s="272"/>
      <c r="O67" s="272"/>
      <c r="P67" s="272"/>
      <c r="Q67" s="272"/>
      <c r="R67" s="272"/>
      <c r="S67" s="273"/>
      <c r="T67" s="57"/>
      <c r="U67" s="57"/>
      <c r="V67" s="137"/>
      <c r="W67" s="246"/>
      <c r="X67" s="246"/>
      <c r="Y67" s="246"/>
      <c r="Z67" s="246"/>
      <c r="AA67" s="246"/>
      <c r="AB67" s="246"/>
      <c r="AC67" s="246"/>
      <c r="AD67" s="261"/>
      <c r="AE67" s="261"/>
      <c r="AF67" s="261"/>
      <c r="AG67" s="261"/>
      <c r="AH67" s="261"/>
      <c r="AI67" s="261"/>
      <c r="AJ67" s="261"/>
      <c r="AK67" s="261"/>
      <c r="AL67" s="261"/>
      <c r="AM67" s="261"/>
      <c r="AN67" s="261"/>
      <c r="AO67" s="284"/>
      <c r="AP67" s="284"/>
      <c r="AQ67" s="284"/>
      <c r="AR67" s="284"/>
      <c r="AS67" s="284"/>
      <c r="AT67" s="284"/>
      <c r="AU67" s="284"/>
      <c r="AV67" s="284"/>
      <c r="AW67" s="284"/>
      <c r="AY67" s="137"/>
      <c r="AZ67" s="296"/>
      <c r="BA67" s="296"/>
      <c r="BB67" s="296"/>
      <c r="BC67" s="296"/>
      <c r="BD67" s="296"/>
      <c r="BE67" s="296"/>
      <c r="BF67" s="296"/>
      <c r="BG67" s="296"/>
      <c r="BI67" s="491"/>
      <c r="BJ67" s="491"/>
    </row>
    <row r="68" spans="2:62" ht="7.5" customHeight="1">
      <c r="B68" s="54"/>
      <c r="C68" s="136"/>
      <c r="D68" s="136"/>
      <c r="E68" s="269"/>
      <c r="F68" s="272"/>
      <c r="G68" s="272"/>
      <c r="H68" s="272"/>
      <c r="I68" s="272"/>
      <c r="J68" s="272"/>
      <c r="K68" s="272"/>
      <c r="L68" s="272"/>
      <c r="M68" s="272"/>
      <c r="N68" s="272"/>
      <c r="O68" s="272"/>
      <c r="P68" s="272"/>
      <c r="Q68" s="272"/>
      <c r="R68" s="272"/>
      <c r="S68" s="273"/>
      <c r="T68" s="57"/>
      <c r="U68" s="57"/>
      <c r="V68" s="137"/>
      <c r="W68" s="246"/>
      <c r="X68" s="246"/>
      <c r="Y68" s="246"/>
      <c r="Z68" s="246"/>
      <c r="AA68" s="246"/>
      <c r="AB68" s="246"/>
      <c r="AC68" s="246"/>
      <c r="AD68" s="261"/>
      <c r="AE68" s="261"/>
      <c r="AF68" s="261"/>
      <c r="AG68" s="261"/>
      <c r="AH68" s="261"/>
      <c r="AI68" s="261"/>
      <c r="AJ68" s="261"/>
      <c r="AK68" s="261"/>
      <c r="AL68" s="261"/>
      <c r="AM68" s="261"/>
      <c r="AN68" s="261"/>
      <c r="AO68" s="284"/>
      <c r="AP68" s="284"/>
      <c r="AQ68" s="284"/>
      <c r="AR68" s="284"/>
      <c r="AS68" s="284"/>
      <c r="AT68" s="284"/>
      <c r="AU68" s="284"/>
      <c r="AV68" s="284"/>
      <c r="AW68" s="284"/>
      <c r="AY68" s="137"/>
      <c r="AZ68" s="297"/>
      <c r="BA68" s="297"/>
      <c r="BB68" s="297"/>
      <c r="BC68" s="297"/>
      <c r="BD68" s="297"/>
      <c r="BE68" s="297"/>
      <c r="BF68" s="297"/>
      <c r="BG68" s="297"/>
      <c r="BI68" s="491"/>
      <c r="BJ68" s="491"/>
    </row>
    <row r="69" spans="2:62" ht="7.5" customHeight="1">
      <c r="B69" s="54"/>
      <c r="C69" s="136"/>
      <c r="D69" s="136"/>
      <c r="E69" s="269"/>
      <c r="F69" s="272" t="s">
        <v>170</v>
      </c>
      <c r="G69" s="272"/>
      <c r="H69" s="272"/>
      <c r="I69" s="272"/>
      <c r="J69" s="272"/>
      <c r="K69" s="272"/>
      <c r="L69" s="272"/>
      <c r="M69" s="272"/>
      <c r="N69" s="272"/>
      <c r="O69" s="272"/>
      <c r="P69" s="272"/>
      <c r="Q69" s="272"/>
      <c r="R69" s="272"/>
      <c r="S69" s="273"/>
      <c r="T69" s="57"/>
      <c r="U69" s="57"/>
      <c r="V69" s="137"/>
      <c r="W69" s="246"/>
      <c r="X69" s="246"/>
      <c r="Y69" s="246"/>
      <c r="Z69" s="246"/>
      <c r="AA69" s="246"/>
      <c r="AB69" s="246"/>
      <c r="AC69" s="246"/>
      <c r="AD69" s="262" t="s">
        <v>201</v>
      </c>
      <c r="AE69" s="262"/>
      <c r="AF69" s="262"/>
      <c r="AG69" s="262"/>
      <c r="AH69" s="262"/>
      <c r="AI69" s="262"/>
      <c r="AJ69" s="262"/>
      <c r="AK69" s="262"/>
      <c r="AL69" s="262"/>
      <c r="AM69" s="262"/>
      <c r="AN69" s="262"/>
      <c r="AO69" s="300" t="s">
        <v>442</v>
      </c>
      <c r="AP69" s="301"/>
      <c r="AQ69" s="301"/>
      <c r="AR69" s="291"/>
      <c r="AS69" s="272" t="s">
        <v>69</v>
      </c>
      <c r="AT69" s="291"/>
      <c r="AU69" s="272" t="s">
        <v>70</v>
      </c>
      <c r="AV69" s="291"/>
      <c r="AW69" s="273" t="s">
        <v>71</v>
      </c>
      <c r="AY69" s="137"/>
      <c r="AZ69" s="298" t="s">
        <v>111</v>
      </c>
      <c r="BA69" s="298"/>
      <c r="BB69" s="298"/>
      <c r="BC69" s="298"/>
      <c r="BD69" s="298"/>
      <c r="BE69" s="298"/>
      <c r="BF69" s="298"/>
      <c r="BG69" s="298"/>
      <c r="BI69" s="491"/>
      <c r="BJ69" s="491"/>
    </row>
    <row r="70" spans="2:62" ht="7.5" customHeight="1">
      <c r="B70" s="54"/>
      <c r="C70" s="136"/>
      <c r="D70" s="136"/>
      <c r="E70" s="269"/>
      <c r="F70" s="272"/>
      <c r="G70" s="272"/>
      <c r="H70" s="272"/>
      <c r="I70" s="272"/>
      <c r="J70" s="272"/>
      <c r="K70" s="272"/>
      <c r="L70" s="272"/>
      <c r="M70" s="272"/>
      <c r="N70" s="272"/>
      <c r="O70" s="272"/>
      <c r="P70" s="272"/>
      <c r="Q70" s="272"/>
      <c r="R70" s="272"/>
      <c r="S70" s="273"/>
      <c r="T70" s="57"/>
      <c r="U70" s="57"/>
      <c r="V70" s="137"/>
      <c r="W70" s="246"/>
      <c r="X70" s="246"/>
      <c r="Y70" s="246"/>
      <c r="Z70" s="246"/>
      <c r="AA70" s="246"/>
      <c r="AB70" s="246"/>
      <c r="AC70" s="246"/>
      <c r="AD70" s="262"/>
      <c r="AE70" s="262"/>
      <c r="AF70" s="262"/>
      <c r="AG70" s="262"/>
      <c r="AH70" s="262"/>
      <c r="AI70" s="262"/>
      <c r="AJ70" s="262"/>
      <c r="AK70" s="262"/>
      <c r="AL70" s="262"/>
      <c r="AM70" s="262"/>
      <c r="AN70" s="262"/>
      <c r="AO70" s="302"/>
      <c r="AP70" s="301"/>
      <c r="AQ70" s="301"/>
      <c r="AR70" s="291"/>
      <c r="AS70" s="272"/>
      <c r="AT70" s="291"/>
      <c r="AU70" s="272"/>
      <c r="AV70" s="291"/>
      <c r="AW70" s="273"/>
      <c r="AY70" s="137"/>
      <c r="AZ70" s="299"/>
      <c r="BA70" s="299"/>
      <c r="BB70" s="299"/>
      <c r="BC70" s="299"/>
      <c r="BD70" s="299"/>
      <c r="BE70" s="299"/>
      <c r="BF70" s="299"/>
      <c r="BG70" s="299"/>
      <c r="BI70" s="491"/>
      <c r="BJ70" s="491"/>
    </row>
    <row r="71" spans="2:62" ht="7.5" customHeight="1">
      <c r="B71" s="54"/>
      <c r="C71" s="136"/>
      <c r="D71" s="136"/>
      <c r="E71" s="269"/>
      <c r="F71" s="272"/>
      <c r="G71" s="272"/>
      <c r="H71" s="272"/>
      <c r="I71" s="272"/>
      <c r="J71" s="272"/>
      <c r="K71" s="272"/>
      <c r="L71" s="272"/>
      <c r="M71" s="272"/>
      <c r="N71" s="272"/>
      <c r="O71" s="272"/>
      <c r="P71" s="272"/>
      <c r="Q71" s="272"/>
      <c r="R71" s="272"/>
      <c r="S71" s="273"/>
      <c r="T71" s="57"/>
      <c r="U71" s="57"/>
      <c r="V71" s="137"/>
      <c r="W71" s="246"/>
      <c r="X71" s="246"/>
      <c r="Y71" s="246"/>
      <c r="Z71" s="246"/>
      <c r="AA71" s="246"/>
      <c r="AB71" s="246"/>
      <c r="AC71" s="246"/>
      <c r="AD71" s="262"/>
      <c r="AE71" s="262"/>
      <c r="AF71" s="262"/>
      <c r="AG71" s="262"/>
      <c r="AH71" s="262"/>
      <c r="AI71" s="262"/>
      <c r="AJ71" s="262"/>
      <c r="AK71" s="262"/>
      <c r="AL71" s="262"/>
      <c r="AM71" s="262"/>
      <c r="AN71" s="262"/>
      <c r="AO71" s="302"/>
      <c r="AP71" s="301"/>
      <c r="AQ71" s="301"/>
      <c r="AR71" s="291"/>
      <c r="AS71" s="272"/>
      <c r="AT71" s="291"/>
      <c r="AU71" s="272"/>
      <c r="AV71" s="291"/>
      <c r="AW71" s="273"/>
      <c r="AY71" s="137"/>
      <c r="AZ71" s="277"/>
      <c r="BA71" s="278"/>
      <c r="BB71" s="278"/>
      <c r="BC71" s="278"/>
      <c r="BD71" s="278"/>
      <c r="BE71" s="278"/>
      <c r="BF71" s="278"/>
      <c r="BG71" s="279"/>
      <c r="BI71" s="491"/>
      <c r="BJ71" s="491"/>
    </row>
    <row r="72" spans="2:62" ht="7.5" customHeight="1">
      <c r="B72" s="54"/>
      <c r="C72" s="136"/>
      <c r="D72" s="136"/>
      <c r="E72" s="269"/>
      <c r="F72" s="272" t="s">
        <v>171</v>
      </c>
      <c r="G72" s="272"/>
      <c r="H72" s="272"/>
      <c r="I72" s="272"/>
      <c r="J72" s="272"/>
      <c r="K72" s="272"/>
      <c r="L72" s="272"/>
      <c r="M72" s="272"/>
      <c r="N72" s="272"/>
      <c r="O72" s="272"/>
      <c r="P72" s="272"/>
      <c r="Q72" s="272"/>
      <c r="R72" s="272"/>
      <c r="S72" s="273"/>
      <c r="T72" s="57"/>
      <c r="U72" s="57"/>
      <c r="V72" s="137"/>
      <c r="W72" s="257"/>
      <c r="X72" s="257"/>
      <c r="Y72" s="257"/>
      <c r="Z72" s="257"/>
      <c r="AA72" s="257"/>
      <c r="AB72" s="257"/>
      <c r="AC72" s="257"/>
      <c r="AD72" s="246" t="s">
        <v>67</v>
      </c>
      <c r="AE72" s="246"/>
      <c r="AF72" s="246"/>
      <c r="AG72" s="246"/>
      <c r="AH72" s="246"/>
      <c r="AI72" s="246"/>
      <c r="AJ72" s="246"/>
      <c r="AK72" s="246"/>
      <c r="AL72" s="246"/>
      <c r="AM72" s="246"/>
      <c r="AN72" s="246"/>
      <c r="AO72" s="254" t="s">
        <v>72</v>
      </c>
      <c r="AP72" s="255"/>
      <c r="AQ72" s="255"/>
      <c r="AR72" s="255"/>
      <c r="AS72" s="256" t="s">
        <v>73</v>
      </c>
      <c r="AT72" s="256"/>
      <c r="AU72" s="256"/>
      <c r="AV72" s="256"/>
      <c r="AW72" s="256"/>
      <c r="AY72" s="137"/>
      <c r="AZ72" s="277"/>
      <c r="BA72" s="278"/>
      <c r="BB72" s="278"/>
      <c r="BC72" s="278"/>
      <c r="BD72" s="278"/>
      <c r="BE72" s="278"/>
      <c r="BF72" s="278"/>
      <c r="BG72" s="279"/>
      <c r="BI72" s="491"/>
      <c r="BJ72" s="491"/>
    </row>
    <row r="73" spans="2:62" ht="7.5" customHeight="1">
      <c r="B73" s="54"/>
      <c r="C73" s="136"/>
      <c r="D73" s="136"/>
      <c r="E73" s="269"/>
      <c r="F73" s="272"/>
      <c r="G73" s="272"/>
      <c r="H73" s="272"/>
      <c r="I73" s="272"/>
      <c r="J73" s="272"/>
      <c r="K73" s="272"/>
      <c r="L73" s="272"/>
      <c r="M73" s="272"/>
      <c r="N73" s="272"/>
      <c r="O73" s="272"/>
      <c r="P73" s="272"/>
      <c r="Q73" s="272"/>
      <c r="R73" s="272"/>
      <c r="S73" s="273"/>
      <c r="T73" s="57"/>
      <c r="U73" s="57"/>
      <c r="V73" s="137"/>
      <c r="W73" s="257"/>
      <c r="X73" s="257"/>
      <c r="Y73" s="257"/>
      <c r="Z73" s="257"/>
      <c r="AA73" s="257"/>
      <c r="AB73" s="257"/>
      <c r="AC73" s="257"/>
      <c r="AD73" s="246"/>
      <c r="AE73" s="246"/>
      <c r="AF73" s="246"/>
      <c r="AG73" s="246"/>
      <c r="AH73" s="246"/>
      <c r="AI73" s="246"/>
      <c r="AJ73" s="246"/>
      <c r="AK73" s="246"/>
      <c r="AL73" s="246"/>
      <c r="AM73" s="246"/>
      <c r="AN73" s="246"/>
      <c r="AO73" s="254"/>
      <c r="AP73" s="255"/>
      <c r="AQ73" s="255"/>
      <c r="AR73" s="255"/>
      <c r="AS73" s="256"/>
      <c r="AT73" s="256"/>
      <c r="AU73" s="256"/>
      <c r="AV73" s="256"/>
      <c r="AW73" s="256"/>
      <c r="AY73" s="137"/>
      <c r="AZ73" s="277"/>
      <c r="BA73" s="278"/>
      <c r="BB73" s="278"/>
      <c r="BC73" s="278"/>
      <c r="BD73" s="278"/>
      <c r="BE73" s="278"/>
      <c r="BF73" s="278"/>
      <c r="BG73" s="279"/>
      <c r="BI73" s="491"/>
      <c r="BJ73" s="491"/>
    </row>
    <row r="74" spans="2:62" ht="7.5" customHeight="1">
      <c r="B74" s="54"/>
      <c r="C74" s="136"/>
      <c r="D74" s="136"/>
      <c r="E74" s="269"/>
      <c r="F74" s="272"/>
      <c r="G74" s="272"/>
      <c r="H74" s="272"/>
      <c r="I74" s="272"/>
      <c r="J74" s="272"/>
      <c r="K74" s="272"/>
      <c r="L74" s="272"/>
      <c r="M74" s="272"/>
      <c r="N74" s="272"/>
      <c r="O74" s="272"/>
      <c r="P74" s="272"/>
      <c r="Q74" s="272"/>
      <c r="R74" s="272"/>
      <c r="S74" s="273"/>
      <c r="T74" s="57"/>
      <c r="U74" s="57"/>
      <c r="V74" s="137"/>
      <c r="W74" s="257"/>
      <c r="X74" s="257"/>
      <c r="Y74" s="257"/>
      <c r="Z74" s="257"/>
      <c r="AA74" s="257"/>
      <c r="AB74" s="257"/>
      <c r="AC74" s="257"/>
      <c r="AD74" s="246"/>
      <c r="AE74" s="246"/>
      <c r="AF74" s="246"/>
      <c r="AG74" s="246"/>
      <c r="AH74" s="246"/>
      <c r="AI74" s="246"/>
      <c r="AJ74" s="246"/>
      <c r="AK74" s="246"/>
      <c r="AL74" s="246"/>
      <c r="AM74" s="246"/>
      <c r="AN74" s="246"/>
      <c r="AO74" s="254"/>
      <c r="AP74" s="255"/>
      <c r="AQ74" s="255"/>
      <c r="AR74" s="255"/>
      <c r="AS74" s="256"/>
      <c r="AT74" s="256"/>
      <c r="AU74" s="256"/>
      <c r="AV74" s="256"/>
      <c r="AW74" s="256"/>
      <c r="AY74" s="137"/>
      <c r="AZ74" s="277"/>
      <c r="BA74" s="278"/>
      <c r="BB74" s="278"/>
      <c r="BC74" s="278"/>
      <c r="BD74" s="278"/>
      <c r="BE74" s="278"/>
      <c r="BF74" s="278"/>
      <c r="BG74" s="279"/>
      <c r="BI74" s="491"/>
      <c r="BJ74" s="491"/>
    </row>
    <row r="75" spans="2:62" ht="7.5" customHeight="1">
      <c r="B75" s="54"/>
      <c r="C75" s="136"/>
      <c r="D75" s="136"/>
      <c r="E75" s="269"/>
      <c r="F75" s="272" t="s">
        <v>440</v>
      </c>
      <c r="G75" s="272"/>
      <c r="H75" s="272"/>
      <c r="I75" s="272"/>
      <c r="J75" s="272"/>
      <c r="K75" s="272"/>
      <c r="L75" s="272"/>
      <c r="M75" s="272"/>
      <c r="N75" s="272"/>
      <c r="O75" s="272"/>
      <c r="P75" s="272"/>
      <c r="Q75" s="272"/>
      <c r="R75" s="272"/>
      <c r="S75" s="273"/>
      <c r="T75" s="57"/>
      <c r="U75" s="57"/>
      <c r="V75" s="137"/>
      <c r="W75" s="258"/>
      <c r="X75" s="258"/>
      <c r="Y75" s="258"/>
      <c r="Z75" s="258"/>
      <c r="AA75" s="258"/>
      <c r="AB75" s="258"/>
      <c r="AC75" s="258"/>
      <c r="AD75" s="257"/>
      <c r="AE75" s="257"/>
      <c r="AF75" s="257"/>
      <c r="AG75" s="257"/>
      <c r="AH75" s="257"/>
      <c r="AI75" s="257"/>
      <c r="AJ75" s="257"/>
      <c r="AK75" s="257"/>
      <c r="AL75" s="257"/>
      <c r="AM75" s="257"/>
      <c r="AN75" s="257"/>
      <c r="AO75" s="264"/>
      <c r="AP75" s="265"/>
      <c r="AQ75" s="265"/>
      <c r="AR75" s="265"/>
      <c r="AS75" s="287"/>
      <c r="AT75" s="288"/>
      <c r="AU75" s="288"/>
      <c r="AV75" s="288"/>
      <c r="AW75" s="285" t="s">
        <v>20</v>
      </c>
      <c r="AY75" s="137"/>
      <c r="AZ75" s="277"/>
      <c r="BA75" s="278"/>
      <c r="BB75" s="278"/>
      <c r="BC75" s="278"/>
      <c r="BD75" s="278"/>
      <c r="BE75" s="278"/>
      <c r="BF75" s="278"/>
      <c r="BG75" s="279"/>
      <c r="BI75" s="491"/>
      <c r="BJ75" s="491"/>
    </row>
    <row r="76" spans="2:62" ht="7.5" customHeight="1">
      <c r="B76" s="54"/>
      <c r="C76" s="136"/>
      <c r="D76" s="136"/>
      <c r="E76" s="269"/>
      <c r="F76" s="272"/>
      <c r="G76" s="272"/>
      <c r="H76" s="272"/>
      <c r="I76" s="272"/>
      <c r="J76" s="272"/>
      <c r="K76" s="272"/>
      <c r="L76" s="272"/>
      <c r="M76" s="272"/>
      <c r="N76" s="272"/>
      <c r="O76" s="272"/>
      <c r="P76" s="272"/>
      <c r="Q76" s="272"/>
      <c r="R76" s="272"/>
      <c r="S76" s="273"/>
      <c r="T76" s="57"/>
      <c r="U76" s="57"/>
      <c r="V76" s="137"/>
      <c r="W76" s="258"/>
      <c r="X76" s="258"/>
      <c r="Y76" s="258"/>
      <c r="Z76" s="258"/>
      <c r="AA76" s="258"/>
      <c r="AB76" s="258"/>
      <c r="AC76" s="258"/>
      <c r="AD76" s="257"/>
      <c r="AE76" s="257"/>
      <c r="AF76" s="257"/>
      <c r="AG76" s="257"/>
      <c r="AH76" s="257"/>
      <c r="AI76" s="257"/>
      <c r="AJ76" s="257"/>
      <c r="AK76" s="257"/>
      <c r="AL76" s="257"/>
      <c r="AM76" s="257"/>
      <c r="AN76" s="257"/>
      <c r="AO76" s="264"/>
      <c r="AP76" s="265"/>
      <c r="AQ76" s="265"/>
      <c r="AR76" s="265"/>
      <c r="AS76" s="287"/>
      <c r="AT76" s="288"/>
      <c r="AU76" s="288"/>
      <c r="AV76" s="288"/>
      <c r="AW76" s="285"/>
      <c r="AY76" s="137"/>
      <c r="AZ76" s="277" t="s">
        <v>200</v>
      </c>
      <c r="BA76" s="278"/>
      <c r="BB76" s="278"/>
      <c r="BC76" s="278"/>
      <c r="BD76" s="278"/>
      <c r="BE76" s="278"/>
      <c r="BF76" s="278"/>
      <c r="BG76" s="279"/>
      <c r="BI76" s="491"/>
      <c r="BJ76" s="491"/>
    </row>
    <row r="77" spans="2:62" ht="7.5" customHeight="1">
      <c r="B77" s="54"/>
      <c r="C77" s="136"/>
      <c r="D77" s="136"/>
      <c r="E77" s="276"/>
      <c r="F77" s="274"/>
      <c r="G77" s="274"/>
      <c r="H77" s="274"/>
      <c r="I77" s="274"/>
      <c r="J77" s="274"/>
      <c r="K77" s="274"/>
      <c r="L77" s="274"/>
      <c r="M77" s="274"/>
      <c r="N77" s="274"/>
      <c r="O77" s="274"/>
      <c r="P77" s="274"/>
      <c r="Q77" s="274"/>
      <c r="R77" s="274"/>
      <c r="S77" s="275"/>
      <c r="T77" s="57"/>
      <c r="U77" s="57"/>
      <c r="V77" s="137"/>
      <c r="W77" s="259"/>
      <c r="X77" s="259"/>
      <c r="Y77" s="259"/>
      <c r="Z77" s="259"/>
      <c r="AA77" s="259"/>
      <c r="AB77" s="259"/>
      <c r="AC77" s="259"/>
      <c r="AD77" s="263"/>
      <c r="AE77" s="263"/>
      <c r="AF77" s="263"/>
      <c r="AG77" s="263"/>
      <c r="AH77" s="263"/>
      <c r="AI77" s="263"/>
      <c r="AJ77" s="263"/>
      <c r="AK77" s="263"/>
      <c r="AL77" s="263"/>
      <c r="AM77" s="263"/>
      <c r="AN77" s="263"/>
      <c r="AO77" s="266"/>
      <c r="AP77" s="267"/>
      <c r="AQ77" s="267"/>
      <c r="AR77" s="267"/>
      <c r="AS77" s="289"/>
      <c r="AT77" s="290"/>
      <c r="AU77" s="290"/>
      <c r="AV77" s="290"/>
      <c r="AW77" s="286"/>
      <c r="AY77" s="137"/>
      <c r="AZ77" s="280"/>
      <c r="BA77" s="281"/>
      <c r="BB77" s="281"/>
      <c r="BC77" s="281"/>
      <c r="BD77" s="281"/>
      <c r="BE77" s="281"/>
      <c r="BF77" s="281"/>
      <c r="BG77" s="282"/>
      <c r="BI77" s="491"/>
      <c r="BJ77" s="491"/>
    </row>
    <row r="78" spans="2:62" ht="9" customHeight="1">
      <c r="B78" s="54"/>
      <c r="C78" s="253" t="s">
        <v>77</v>
      </c>
      <c r="D78" s="253"/>
      <c r="E78" s="253"/>
      <c r="F78" s="253"/>
      <c r="G78" s="253"/>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253"/>
      <c r="AP78" s="253"/>
      <c r="AQ78" s="253"/>
      <c r="AR78" s="253"/>
      <c r="AS78" s="253"/>
      <c r="AT78" s="253"/>
      <c r="AU78" s="253"/>
      <c r="AV78" s="253"/>
      <c r="AW78" s="253"/>
      <c r="AX78" s="253"/>
      <c r="AY78" s="253"/>
      <c r="AZ78" s="253"/>
      <c r="BA78" s="253"/>
      <c r="BB78" s="253"/>
      <c r="BC78" s="253"/>
      <c r="BD78" s="253"/>
      <c r="BE78" s="253"/>
      <c r="BF78" s="253"/>
      <c r="BG78" s="253"/>
      <c r="BI78" s="491"/>
      <c r="BJ78" s="491"/>
    </row>
    <row r="79" spans="2:62" ht="9" customHeight="1">
      <c r="B79" s="54"/>
      <c r="C79" s="253"/>
      <c r="D79" s="253"/>
      <c r="E79" s="253"/>
      <c r="F79" s="253"/>
      <c r="G79" s="253"/>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3"/>
      <c r="AQ79" s="253"/>
      <c r="AR79" s="253"/>
      <c r="AS79" s="253"/>
      <c r="AT79" s="253"/>
      <c r="AU79" s="253"/>
      <c r="AV79" s="253"/>
      <c r="AW79" s="253"/>
      <c r="AX79" s="253"/>
      <c r="AY79" s="253"/>
      <c r="AZ79" s="253"/>
      <c r="BA79" s="253"/>
      <c r="BB79" s="253"/>
      <c r="BC79" s="253"/>
      <c r="BD79" s="253"/>
      <c r="BE79" s="253"/>
      <c r="BF79" s="253"/>
      <c r="BG79" s="253"/>
    </row>
    <row r="80" spans="2:62" ht="9.9499999999999993" customHeight="1">
      <c r="B80" s="54"/>
      <c r="C80" s="54"/>
      <c r="D80" s="56"/>
      <c r="E80" s="56"/>
      <c r="F80" s="56"/>
      <c r="G80" s="125"/>
      <c r="H80" s="125"/>
      <c r="I80" s="125"/>
      <c r="J80" s="125"/>
      <c r="K80" s="125"/>
      <c r="L80" s="57"/>
      <c r="M80" s="57"/>
      <c r="N80" s="57"/>
      <c r="O80" s="57"/>
      <c r="P80" s="57"/>
      <c r="Q80" s="57"/>
      <c r="R80" s="57"/>
      <c r="S80" s="57"/>
      <c r="T80" s="57"/>
      <c r="U80" s="57"/>
      <c r="V80" s="57"/>
      <c r="W80" s="57"/>
      <c r="X80" s="57"/>
      <c r="Y80" s="119"/>
      <c r="Z80" s="119"/>
      <c r="AA80" s="119"/>
      <c r="AB80" s="119"/>
      <c r="AC80" s="119"/>
      <c r="AD80" s="58"/>
      <c r="AE80" s="58"/>
      <c r="AF80" s="58"/>
      <c r="AG80" s="58"/>
      <c r="AH80" s="58"/>
      <c r="AI80" s="58"/>
      <c r="AJ80" s="58"/>
      <c r="AK80" s="58"/>
      <c r="AL80" s="58"/>
      <c r="AM80" s="58"/>
      <c r="AN80" s="58"/>
      <c r="AO80" s="58"/>
      <c r="AP80" s="58"/>
      <c r="AQ80" s="58"/>
      <c r="AR80" s="58"/>
      <c r="AS80" s="58"/>
      <c r="AT80" s="58"/>
      <c r="AU80" s="59"/>
    </row>
    <row r="81" ht="9.9499999999999993" customHeight="1"/>
    <row r="82" ht="9.9499999999999993" customHeight="1"/>
    <row r="83" ht="11.25" customHeight="1"/>
  </sheetData>
  <sheetProtection sheet="1" objects="1" scenarios="1"/>
  <mergeCells count="243">
    <mergeCell ref="BL33:CL36"/>
    <mergeCell ref="Y21:AG22"/>
    <mergeCell ref="Y19:AG20"/>
    <mergeCell ref="BL19:BT20"/>
    <mergeCell ref="G5:J6"/>
    <mergeCell ref="K5:W6"/>
    <mergeCell ref="G7:J9"/>
    <mergeCell ref="K7:W7"/>
    <mergeCell ref="K8:K9"/>
    <mergeCell ref="G10:J10"/>
    <mergeCell ref="K10:W10"/>
    <mergeCell ref="BC20:BC22"/>
    <mergeCell ref="BI13:BJ78"/>
    <mergeCell ref="AK33:AO33"/>
    <mergeCell ref="AK34:AO36"/>
    <mergeCell ref="AK37:AN37"/>
    <mergeCell ref="BA5:BG5"/>
    <mergeCell ref="N8:N9"/>
    <mergeCell ref="O8:O9"/>
    <mergeCell ref="P8:P9"/>
    <mergeCell ref="Q8:Q9"/>
    <mergeCell ref="R8:R9"/>
    <mergeCell ref="S8:S9"/>
    <mergeCell ref="BD51:BG52"/>
    <mergeCell ref="B3:BA3"/>
    <mergeCell ref="AX23:BD25"/>
    <mergeCell ref="AY20:AY22"/>
    <mergeCell ref="AR32:AR43"/>
    <mergeCell ref="AT32:AZ32"/>
    <mergeCell ref="AT33:AZ33"/>
    <mergeCell ref="BA6:BG8"/>
    <mergeCell ref="BA9:BG10"/>
    <mergeCell ref="AD6:AK8"/>
    <mergeCell ref="AL6:AR8"/>
    <mergeCell ref="AD5:AK5"/>
    <mergeCell ref="AL5:AR5"/>
    <mergeCell ref="Y14:AX14"/>
    <mergeCell ref="AT19:BD19"/>
    <mergeCell ref="BC32:BD37"/>
    <mergeCell ref="BC38:BD43"/>
    <mergeCell ref="BA20:BA22"/>
    <mergeCell ref="AW5:AZ5"/>
    <mergeCell ref="Y32:AE32"/>
    <mergeCell ref="BA38:BB40"/>
    <mergeCell ref="BA41:BB43"/>
    <mergeCell ref="AT38:AX38"/>
    <mergeCell ref="AT41:AX41"/>
    <mergeCell ref="AA33:AE37"/>
    <mergeCell ref="AT20:AW22"/>
    <mergeCell ref="Y23:AB25"/>
    <mergeCell ref="AC23:AG25"/>
    <mergeCell ref="AW6:AZ8"/>
    <mergeCell ref="AH19:AS19"/>
    <mergeCell ref="AF33:AJ36"/>
    <mergeCell ref="V11:BG11"/>
    <mergeCell ref="Y12:AX12"/>
    <mergeCell ref="Y13:BE13"/>
    <mergeCell ref="Y15:BE15"/>
    <mergeCell ref="Y18:AI18"/>
    <mergeCell ref="BA32:BB34"/>
    <mergeCell ref="BA35:BB37"/>
    <mergeCell ref="AZ20:AZ22"/>
    <mergeCell ref="BB20:BB22"/>
    <mergeCell ref="BD20:BD22"/>
    <mergeCell ref="Y31:AI31"/>
    <mergeCell ref="AC26:AG28"/>
    <mergeCell ref="Y29:AC29"/>
    <mergeCell ref="Q59:T59"/>
    <mergeCell ref="AC58:BA58"/>
    <mergeCell ref="BD59:BG60"/>
    <mergeCell ref="BE32:BE37"/>
    <mergeCell ref="BE38:BE43"/>
    <mergeCell ref="F54:K54"/>
    <mergeCell ref="X5:AC8"/>
    <mergeCell ref="X9:AC10"/>
    <mergeCell ref="AS5:AV5"/>
    <mergeCell ref="AS6:AV8"/>
    <mergeCell ref="AF37:AI37"/>
    <mergeCell ref="AF32:AJ32"/>
    <mergeCell ref="AT23:AW25"/>
    <mergeCell ref="AH23:AS25"/>
    <mergeCell ref="AH26:AS28"/>
    <mergeCell ref="AT26:AW28"/>
    <mergeCell ref="AS32:AS34"/>
    <mergeCell ref="AK32:AO32"/>
    <mergeCell ref="AS35:AS37"/>
    <mergeCell ref="AT44:BD46"/>
    <mergeCell ref="Y26:AB28"/>
    <mergeCell ref="AX26:BD28"/>
    <mergeCell ref="AH20:AS22"/>
    <mergeCell ref="AX20:AX22"/>
    <mergeCell ref="AZ66:BG68"/>
    <mergeCell ref="AZ69:BG70"/>
    <mergeCell ref="AV56:AX56"/>
    <mergeCell ref="AY56:BA56"/>
    <mergeCell ref="AM56:AO56"/>
    <mergeCell ref="AS56:AU56"/>
    <mergeCell ref="AP55:AR55"/>
    <mergeCell ref="AM57:AO57"/>
    <mergeCell ref="AP57:AR57"/>
    <mergeCell ref="AR69:AR71"/>
    <mergeCell ref="AO69:AQ71"/>
    <mergeCell ref="AY55:BA55"/>
    <mergeCell ref="BD54:BG55"/>
    <mergeCell ref="BD56:BG56"/>
    <mergeCell ref="BD57:BG58"/>
    <mergeCell ref="AP56:AR56"/>
    <mergeCell ref="AW75:AW77"/>
    <mergeCell ref="AS75:AV77"/>
    <mergeCell ref="V66:V77"/>
    <mergeCell ref="AD56:AF56"/>
    <mergeCell ref="AG56:AI56"/>
    <mergeCell ref="AJ56:AL56"/>
    <mergeCell ref="AS69:AS71"/>
    <mergeCell ref="AU69:AU71"/>
    <mergeCell ref="AW69:AW71"/>
    <mergeCell ref="AT69:AT71"/>
    <mergeCell ref="AV69:AV71"/>
    <mergeCell ref="Y55:Y57"/>
    <mergeCell ref="Y58:Z58"/>
    <mergeCell ref="AA58:AB58"/>
    <mergeCell ref="C78:BG79"/>
    <mergeCell ref="AO72:AR74"/>
    <mergeCell ref="W66:AC71"/>
    <mergeCell ref="C66:D77"/>
    <mergeCell ref="AS72:AW74"/>
    <mergeCell ref="W72:AC74"/>
    <mergeCell ref="W75:AC77"/>
    <mergeCell ref="AD72:AN74"/>
    <mergeCell ref="AD66:AN68"/>
    <mergeCell ref="AD69:AN71"/>
    <mergeCell ref="AD75:AN77"/>
    <mergeCell ref="AO75:AR77"/>
    <mergeCell ref="E66:E68"/>
    <mergeCell ref="F66:S68"/>
    <mergeCell ref="F69:S71"/>
    <mergeCell ref="E69:E71"/>
    <mergeCell ref="F72:S74"/>
    <mergeCell ref="E72:E74"/>
    <mergeCell ref="F75:S77"/>
    <mergeCell ref="E75:E77"/>
    <mergeCell ref="AZ71:BG75"/>
    <mergeCell ref="AZ76:BG77"/>
    <mergeCell ref="AO66:AW68"/>
    <mergeCell ref="AY66:AY77"/>
    <mergeCell ref="C50:D56"/>
    <mergeCell ref="AG52:AI54"/>
    <mergeCell ref="AJ52:AL54"/>
    <mergeCell ref="AM52:AO54"/>
    <mergeCell ref="AD55:AF55"/>
    <mergeCell ref="AG55:AI55"/>
    <mergeCell ref="AJ55:AL55"/>
    <mergeCell ref="AM55:AO55"/>
    <mergeCell ref="AD57:AF57"/>
    <mergeCell ref="AG57:AI57"/>
    <mergeCell ref="AJ57:AL57"/>
    <mergeCell ref="M55:N55"/>
    <mergeCell ref="M56:N56"/>
    <mergeCell ref="AA50:BA50"/>
    <mergeCell ref="AY52:BA54"/>
    <mergeCell ref="AD51:BA51"/>
    <mergeCell ref="AY57:BA57"/>
    <mergeCell ref="AS57:AU57"/>
    <mergeCell ref="AV57:AX57"/>
    <mergeCell ref="Y50:Z54"/>
    <mergeCell ref="AS55:AU55"/>
    <mergeCell ref="AV55:AX55"/>
    <mergeCell ref="AV52:AX54"/>
    <mergeCell ref="F50:K50"/>
    <mergeCell ref="N47:Q47"/>
    <mergeCell ref="Y45:AJ47"/>
    <mergeCell ref="AK45:AO46"/>
    <mergeCell ref="AK47:AN47"/>
    <mergeCell ref="C38:D44"/>
    <mergeCell ref="E38:I44"/>
    <mergeCell ref="J38:M44"/>
    <mergeCell ref="N44:Q44"/>
    <mergeCell ref="D10:F10"/>
    <mergeCell ref="J33:M36"/>
    <mergeCell ref="N33:R33"/>
    <mergeCell ref="E33:I37"/>
    <mergeCell ref="J37:L37"/>
    <mergeCell ref="N34:R36"/>
    <mergeCell ref="N37:Q37"/>
    <mergeCell ref="C33:D37"/>
    <mergeCell ref="Y33:Z37"/>
    <mergeCell ref="N40:R43"/>
    <mergeCell ref="N38:R39"/>
    <mergeCell ref="C45:M47"/>
    <mergeCell ref="N45:R46"/>
    <mergeCell ref="AD9:AZ10"/>
    <mergeCell ref="AT34:AZ34"/>
    <mergeCell ref="AT36:AZ36"/>
    <mergeCell ref="B5:F6"/>
    <mergeCell ref="B7:F9"/>
    <mergeCell ref="T8:T9"/>
    <mergeCell ref="U8:U9"/>
    <mergeCell ref="V8:V9"/>
    <mergeCell ref="W8:W9"/>
    <mergeCell ref="L8:L9"/>
    <mergeCell ref="M8:M9"/>
    <mergeCell ref="J32:M32"/>
    <mergeCell ref="N32:R32"/>
    <mergeCell ref="C32:I32"/>
    <mergeCell ref="AR44:AS47"/>
    <mergeCell ref="Y38:Z44"/>
    <mergeCell ref="AA38:AE44"/>
    <mergeCell ref="AF38:AJ44"/>
    <mergeCell ref="AA51:AA54"/>
    <mergeCell ref="AB51:AB54"/>
    <mergeCell ref="AC51:AC54"/>
    <mergeCell ref="AD52:AF54"/>
    <mergeCell ref="AP52:AR54"/>
    <mergeCell ref="AS52:AU54"/>
    <mergeCell ref="AS38:AS40"/>
    <mergeCell ref="AS41:AS43"/>
    <mergeCell ref="AT47:BD47"/>
    <mergeCell ref="Y49:AH49"/>
    <mergeCell ref="BD50:BG50"/>
    <mergeCell ref="BD53:BG53"/>
    <mergeCell ref="AT39:AZ39"/>
    <mergeCell ref="AT42:AZ42"/>
    <mergeCell ref="AK44:AN44"/>
    <mergeCell ref="AK40:AO43"/>
    <mergeCell ref="AK38:AO39"/>
    <mergeCell ref="F53:K53"/>
    <mergeCell ref="M53:N53"/>
    <mergeCell ref="Q50:T50"/>
    <mergeCell ref="Q51:T51"/>
    <mergeCell ref="Q52:T52"/>
    <mergeCell ref="O50:O53"/>
    <mergeCell ref="Q54:T54"/>
    <mergeCell ref="Q55:T56"/>
    <mergeCell ref="Q58:T58"/>
    <mergeCell ref="O54:O56"/>
    <mergeCell ref="M50:N50"/>
    <mergeCell ref="M51:N51"/>
    <mergeCell ref="M52:N52"/>
    <mergeCell ref="M54:N54"/>
    <mergeCell ref="F52:K52"/>
    <mergeCell ref="F55:K55"/>
    <mergeCell ref="F56:K56"/>
    <mergeCell ref="F51:K51"/>
  </mergeCells>
  <phoneticPr fontId="2"/>
  <conditionalFormatting sqref="Y29:AC29">
    <cfRule type="notContainsBlanks" dxfId="5" priority="4">
      <formula>LEN(TRIM(Y29))&gt;0</formula>
    </cfRule>
  </conditionalFormatting>
  <conditionalFormatting sqref="AU18:BD18">
    <cfRule type="notContainsBlanks" dxfId="4" priority="3">
      <formula>LEN(TRIM(AU18))&gt;0</formula>
    </cfRule>
  </conditionalFormatting>
  <dataValidations count="5">
    <dataValidation allowBlank="1" showInputMessage="1" showErrorMessage="1" promptTitle="収入金額が850万円を超える方へ" prompt="所得金額調整控除申告書を確認してください。" sqref="J33:M36" xr:uid="{00000000-0002-0000-0000-000000000000}"/>
    <dataValidation allowBlank="1" showInputMessage="1" showErrorMessage="1" prompt="収入金額ではなく所得金額を入力してください。" sqref="N40:R43" xr:uid="{00000000-0002-0000-0000-000001000000}"/>
    <dataValidation allowBlank="1" showInputMessage="1" showErrorMessage="1" prompt="元号を入力してください。" sqref="AX20:AX22" xr:uid="{00000000-0002-0000-0000-000002000000}"/>
    <dataValidation type="whole" allowBlank="1" showInputMessage="1" showErrorMessage="1" errorTitle="所得が133万円以下までを控除に取ることができます。" sqref="AF33:AJ36" xr:uid="{00000000-0002-0000-0000-000003000000}">
      <formula1>0</formula1>
      <formula2>2015999</formula2>
    </dataValidation>
    <dataValidation type="list" allowBlank="1" showInputMessage="1" prompt="プルダウンから選択できます" sqref="Y26:AB28" xr:uid="{00000000-0002-0000-0000-000004000000}">
      <formula1>$AD$6</formula1>
    </dataValidation>
  </dataValidations>
  <printOptions horizontalCentered="1" verticalCentered="1"/>
  <pageMargins left="0.69" right="0.19685039370078741" top="0.19685039370078741" bottom="0.17" header="0.31496062992125984" footer="0.2"/>
  <pageSetup paperSize="9" scale="64" orientation="landscape" r:id="rId1"/>
  <rowBreaks count="1" manualBreakCount="1">
    <brk id="79"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33</xdr:col>
                    <xdr:colOff>0</xdr:colOff>
                    <xdr:row>19</xdr:row>
                    <xdr:rowOff>19050</xdr:rowOff>
                  </from>
                  <to>
                    <xdr:col>34</xdr:col>
                    <xdr:colOff>123825</xdr:colOff>
                    <xdr:row>20</xdr:row>
                    <xdr:rowOff>161925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4</xdr:col>
                    <xdr:colOff>28575</xdr:colOff>
                    <xdr:row>64</xdr:row>
                    <xdr:rowOff>133350</xdr:rowOff>
                  </from>
                  <to>
                    <xdr:col>5</xdr:col>
                    <xdr:colOff>57150</xdr:colOff>
                    <xdr:row>68</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4</xdr:col>
                    <xdr:colOff>28575</xdr:colOff>
                    <xdr:row>67</xdr:row>
                    <xdr:rowOff>57150</xdr:rowOff>
                  </from>
                  <to>
                    <xdr:col>5</xdr:col>
                    <xdr:colOff>57150</xdr:colOff>
                    <xdr:row>70</xdr:row>
                    <xdr:rowOff>85725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28575</xdr:colOff>
                    <xdr:row>70</xdr:row>
                    <xdr:rowOff>76200</xdr:rowOff>
                  </from>
                  <to>
                    <xdr:col>5</xdr:col>
                    <xdr:colOff>57150</xdr:colOff>
                    <xdr:row>74</xdr:row>
                    <xdr:rowOff>9525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28575</xdr:colOff>
                    <xdr:row>73</xdr:row>
                    <xdr:rowOff>76200</xdr:rowOff>
                  </from>
                  <to>
                    <xdr:col>5</xdr:col>
                    <xdr:colOff>57150</xdr:colOff>
                    <xdr:row>77</xdr:row>
                    <xdr:rowOff>9525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51</xdr:col>
                    <xdr:colOff>28575</xdr:colOff>
                    <xdr:row>74</xdr:row>
                    <xdr:rowOff>19050</xdr:rowOff>
                  </from>
                  <to>
                    <xdr:col>52</xdr:col>
                    <xdr:colOff>95250</xdr:colOff>
                    <xdr:row>77</xdr:row>
                    <xdr:rowOff>47625</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32</xdr:col>
                    <xdr:colOff>152400</xdr:colOff>
                    <xdr:row>19</xdr:row>
                    <xdr:rowOff>28575</xdr:rowOff>
                  </from>
                  <to>
                    <xdr:col>34</xdr:col>
                    <xdr:colOff>95250</xdr:colOff>
                    <xdr:row>21</xdr:row>
                    <xdr:rowOff>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28</xdr:col>
                    <xdr:colOff>457200</xdr:colOff>
                    <xdr:row>67</xdr:row>
                    <xdr:rowOff>76200</xdr:rowOff>
                  </from>
                  <to>
                    <xdr:col>29</xdr:col>
                    <xdr:colOff>171450</xdr:colOff>
                    <xdr:row>71</xdr:row>
                    <xdr:rowOff>9525</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51</xdr:col>
                    <xdr:colOff>19050</xdr:colOff>
                    <xdr:row>74</xdr:row>
                    <xdr:rowOff>19050</xdr:rowOff>
                  </from>
                  <to>
                    <xdr:col>52</xdr:col>
                    <xdr:colOff>76200</xdr:colOff>
                    <xdr:row>77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選択肢!$U$2:$U$6</xm:f>
          </x14:formula1>
          <xm:sqref>AT20:AW22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L83"/>
  <sheetViews>
    <sheetView showGridLines="0" view="pageBreakPreview" zoomScale="80" zoomScaleNormal="90" zoomScaleSheetLayoutView="80" workbookViewId="0">
      <selection activeCell="K5" sqref="K5:W6"/>
    </sheetView>
  </sheetViews>
  <sheetFormatPr defaultColWidth="2.625" defaultRowHeight="13.5"/>
  <cols>
    <col min="1" max="1" width="1.125" style="51" customWidth="1"/>
    <col min="2" max="2" width="2.25" style="51" customWidth="1"/>
    <col min="3" max="4" width="2.625" style="51" customWidth="1"/>
    <col min="5" max="5" width="3.5" style="51" customWidth="1"/>
    <col min="6" max="23" width="3.125" style="51" customWidth="1"/>
    <col min="24" max="24" width="1.25" style="51" customWidth="1"/>
    <col min="25" max="25" width="2.25" style="51" customWidth="1"/>
    <col min="26" max="26" width="2.125" style="51" customWidth="1"/>
    <col min="27" max="29" width="6.625" style="51" customWidth="1"/>
    <col min="30" max="30" width="2.75" style="51" customWidth="1"/>
    <col min="31" max="43" width="2.25" style="51" customWidth="1"/>
    <col min="44" max="44" width="2.75" style="51" customWidth="1"/>
    <col min="45" max="45" width="2.25" style="51" customWidth="1"/>
    <col min="46" max="52" width="3.125" style="51" customWidth="1"/>
    <col min="53" max="53" width="2.25" style="51" customWidth="1"/>
    <col min="54" max="54" width="2.5" style="51" customWidth="1"/>
    <col min="55" max="55" width="2.25" style="51" customWidth="1"/>
    <col min="56" max="59" width="3.625" style="51" customWidth="1"/>
    <col min="60" max="60" width="2.625" style="51"/>
    <col min="61" max="62" width="1.875" style="51" customWidth="1"/>
    <col min="63" max="16384" width="2.625" style="51"/>
  </cols>
  <sheetData>
    <row r="1" spans="2:62" ht="69" customHeight="1"/>
    <row r="2" spans="2:62" ht="21" customHeight="1"/>
    <row r="3" spans="2:62" ht="17.25" customHeight="1">
      <c r="B3" s="423" t="s">
        <v>424</v>
      </c>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423"/>
      <c r="AY3" s="423"/>
      <c r="AZ3" s="423"/>
      <c r="BA3" s="423"/>
    </row>
    <row r="4" spans="2:62" ht="17.25" customHeight="1"/>
    <row r="5" spans="2:62" ht="12" customHeight="1">
      <c r="B5" s="183" t="s">
        <v>2</v>
      </c>
      <c r="C5" s="184"/>
      <c r="D5" s="184"/>
      <c r="E5" s="184"/>
      <c r="F5" s="184"/>
      <c r="G5" s="477" t="s">
        <v>3</v>
      </c>
      <c r="H5" s="478"/>
      <c r="I5" s="478"/>
      <c r="J5" s="479"/>
      <c r="K5" s="483" t="s">
        <v>198</v>
      </c>
      <c r="L5" s="483"/>
      <c r="M5" s="483"/>
      <c r="N5" s="483"/>
      <c r="O5" s="483"/>
      <c r="P5" s="483"/>
      <c r="Q5" s="483"/>
      <c r="R5" s="483"/>
      <c r="S5" s="483"/>
      <c r="T5" s="483"/>
      <c r="U5" s="483"/>
      <c r="V5" s="483"/>
      <c r="W5" s="483"/>
      <c r="X5" s="313" t="s">
        <v>4</v>
      </c>
      <c r="Y5" s="314"/>
      <c r="Z5" s="314"/>
      <c r="AA5" s="314"/>
      <c r="AB5" s="314"/>
      <c r="AC5" s="315"/>
      <c r="AD5" s="624" t="s">
        <v>408</v>
      </c>
      <c r="AE5" s="625"/>
      <c r="AF5" s="625"/>
      <c r="AG5" s="625"/>
      <c r="AH5" s="625"/>
      <c r="AI5" s="625"/>
      <c r="AJ5" s="625"/>
      <c r="AK5" s="625"/>
      <c r="AL5" s="626" t="s">
        <v>409</v>
      </c>
      <c r="AM5" s="625"/>
      <c r="AN5" s="625"/>
      <c r="AO5" s="625"/>
      <c r="AP5" s="625"/>
      <c r="AQ5" s="625"/>
      <c r="AR5" s="627"/>
      <c r="AS5" s="321" t="s">
        <v>203</v>
      </c>
      <c r="AT5" s="322"/>
      <c r="AU5" s="322"/>
      <c r="AV5" s="322"/>
      <c r="AW5" s="321" t="s">
        <v>193</v>
      </c>
      <c r="AX5" s="322"/>
      <c r="AY5" s="322"/>
      <c r="AZ5" s="459"/>
      <c r="BA5" s="494" t="s">
        <v>207</v>
      </c>
      <c r="BB5" s="495"/>
      <c r="BC5" s="495"/>
      <c r="BD5" s="495"/>
      <c r="BE5" s="495"/>
      <c r="BF5" s="495"/>
      <c r="BG5" s="496"/>
    </row>
    <row r="6" spans="2:62" ht="12.75" customHeight="1">
      <c r="B6" s="185"/>
      <c r="C6" s="186"/>
      <c r="D6" s="186"/>
      <c r="E6" s="186"/>
      <c r="F6" s="186"/>
      <c r="G6" s="480"/>
      <c r="H6" s="481"/>
      <c r="I6" s="481"/>
      <c r="J6" s="482"/>
      <c r="K6" s="190"/>
      <c r="L6" s="190"/>
      <c r="M6" s="190"/>
      <c r="N6" s="190"/>
      <c r="O6" s="190"/>
      <c r="P6" s="190"/>
      <c r="Q6" s="190"/>
      <c r="R6" s="190"/>
      <c r="S6" s="190"/>
      <c r="T6" s="190"/>
      <c r="U6" s="190"/>
      <c r="V6" s="190"/>
      <c r="W6" s="190"/>
      <c r="X6" s="222"/>
      <c r="Y6" s="223"/>
      <c r="Z6" s="223"/>
      <c r="AA6" s="223"/>
      <c r="AB6" s="223"/>
      <c r="AC6" s="316"/>
      <c r="AD6" s="593" t="s">
        <v>9</v>
      </c>
      <c r="AE6" s="594"/>
      <c r="AF6" s="594"/>
      <c r="AG6" s="594"/>
      <c r="AH6" s="594"/>
      <c r="AI6" s="594"/>
      <c r="AJ6" s="594"/>
      <c r="AK6" s="594"/>
      <c r="AL6" s="599" t="s">
        <v>311</v>
      </c>
      <c r="AM6" s="594"/>
      <c r="AN6" s="594"/>
      <c r="AO6" s="594"/>
      <c r="AP6" s="594"/>
      <c r="AQ6" s="594"/>
      <c r="AR6" s="600"/>
      <c r="AS6" s="605">
        <v>26422</v>
      </c>
      <c r="AT6" s="606"/>
      <c r="AU6" s="606"/>
      <c r="AV6" s="606"/>
      <c r="AW6" s="611">
        <v>9999</v>
      </c>
      <c r="AX6" s="612"/>
      <c r="AY6" s="612"/>
      <c r="AZ6" s="613"/>
      <c r="BA6" s="620" t="s">
        <v>223</v>
      </c>
      <c r="BB6" s="620"/>
      <c r="BC6" s="620"/>
      <c r="BD6" s="620"/>
      <c r="BE6" s="620"/>
      <c r="BF6" s="620"/>
      <c r="BG6" s="621"/>
    </row>
    <row r="7" spans="2:62" ht="6.75" customHeight="1">
      <c r="B7" s="187" t="s">
        <v>9</v>
      </c>
      <c r="C7" s="188"/>
      <c r="D7" s="188"/>
      <c r="E7" s="188"/>
      <c r="F7" s="188"/>
      <c r="G7" s="484" t="s">
        <v>5</v>
      </c>
      <c r="H7" s="485"/>
      <c r="I7" s="485"/>
      <c r="J7" s="486"/>
      <c r="K7" s="223"/>
      <c r="L7" s="223"/>
      <c r="M7" s="223"/>
      <c r="N7" s="223"/>
      <c r="O7" s="223"/>
      <c r="P7" s="223"/>
      <c r="Q7" s="223"/>
      <c r="R7" s="223"/>
      <c r="S7" s="223"/>
      <c r="T7" s="223"/>
      <c r="U7" s="223"/>
      <c r="V7" s="223"/>
      <c r="W7" s="223"/>
      <c r="X7" s="222"/>
      <c r="Y7" s="223"/>
      <c r="Z7" s="223"/>
      <c r="AA7" s="223"/>
      <c r="AB7" s="223"/>
      <c r="AC7" s="316"/>
      <c r="AD7" s="595"/>
      <c r="AE7" s="596"/>
      <c r="AF7" s="596"/>
      <c r="AG7" s="596"/>
      <c r="AH7" s="596"/>
      <c r="AI7" s="596"/>
      <c r="AJ7" s="596"/>
      <c r="AK7" s="596"/>
      <c r="AL7" s="601"/>
      <c r="AM7" s="596"/>
      <c r="AN7" s="596"/>
      <c r="AO7" s="596"/>
      <c r="AP7" s="596"/>
      <c r="AQ7" s="596"/>
      <c r="AR7" s="602"/>
      <c r="AS7" s="607"/>
      <c r="AT7" s="608"/>
      <c r="AU7" s="608"/>
      <c r="AV7" s="608"/>
      <c r="AW7" s="614"/>
      <c r="AX7" s="615"/>
      <c r="AY7" s="615"/>
      <c r="AZ7" s="616"/>
      <c r="BA7" s="620"/>
      <c r="BB7" s="620"/>
      <c r="BC7" s="620"/>
      <c r="BD7" s="620"/>
      <c r="BE7" s="620"/>
      <c r="BF7" s="620"/>
      <c r="BG7" s="621"/>
    </row>
    <row r="8" spans="2:62" ht="6.75" customHeight="1">
      <c r="B8" s="187"/>
      <c r="C8" s="188"/>
      <c r="D8" s="188"/>
      <c r="E8" s="188"/>
      <c r="F8" s="188"/>
      <c r="G8" s="484"/>
      <c r="H8" s="485"/>
      <c r="I8" s="485"/>
      <c r="J8" s="486"/>
      <c r="K8" s="189">
        <v>8</v>
      </c>
      <c r="L8" s="189">
        <v>0</v>
      </c>
      <c r="M8" s="189">
        <v>0</v>
      </c>
      <c r="N8" s="189">
        <v>0</v>
      </c>
      <c r="O8" s="497">
        <v>0</v>
      </c>
      <c r="P8" s="499">
        <v>2</v>
      </c>
      <c r="Q8" s="189">
        <v>0</v>
      </c>
      <c r="R8" s="189">
        <v>3</v>
      </c>
      <c r="S8" s="497">
        <v>4</v>
      </c>
      <c r="T8" s="189">
        <v>2</v>
      </c>
      <c r="U8" s="189">
        <v>0</v>
      </c>
      <c r="V8" s="189">
        <v>5</v>
      </c>
      <c r="W8" s="189">
        <v>0</v>
      </c>
      <c r="X8" s="317"/>
      <c r="Y8" s="318"/>
      <c r="Z8" s="318"/>
      <c r="AA8" s="318"/>
      <c r="AB8" s="318"/>
      <c r="AC8" s="319"/>
      <c r="AD8" s="597"/>
      <c r="AE8" s="598"/>
      <c r="AF8" s="598"/>
      <c r="AG8" s="598"/>
      <c r="AH8" s="598"/>
      <c r="AI8" s="598"/>
      <c r="AJ8" s="598"/>
      <c r="AK8" s="598"/>
      <c r="AL8" s="603"/>
      <c r="AM8" s="598"/>
      <c r="AN8" s="598"/>
      <c r="AO8" s="598"/>
      <c r="AP8" s="598"/>
      <c r="AQ8" s="598"/>
      <c r="AR8" s="604"/>
      <c r="AS8" s="609"/>
      <c r="AT8" s="610"/>
      <c r="AU8" s="610"/>
      <c r="AV8" s="610"/>
      <c r="AW8" s="617"/>
      <c r="AX8" s="618"/>
      <c r="AY8" s="618"/>
      <c r="AZ8" s="619"/>
      <c r="BA8" s="622"/>
      <c r="BB8" s="622"/>
      <c r="BC8" s="622"/>
      <c r="BD8" s="622"/>
      <c r="BE8" s="622"/>
      <c r="BF8" s="622"/>
      <c r="BG8" s="623"/>
    </row>
    <row r="9" spans="2:62" ht="6.75" customHeight="1">
      <c r="B9" s="187"/>
      <c r="C9" s="188"/>
      <c r="D9" s="188"/>
      <c r="E9" s="188"/>
      <c r="F9" s="188"/>
      <c r="G9" s="480"/>
      <c r="H9" s="481"/>
      <c r="I9" s="481"/>
      <c r="J9" s="482"/>
      <c r="K9" s="190"/>
      <c r="L9" s="191"/>
      <c r="M9" s="191"/>
      <c r="N9" s="191"/>
      <c r="O9" s="498"/>
      <c r="P9" s="500"/>
      <c r="Q9" s="191"/>
      <c r="R9" s="191"/>
      <c r="S9" s="498"/>
      <c r="T9" s="190"/>
      <c r="U9" s="191"/>
      <c r="V9" s="191"/>
      <c r="W9" s="190"/>
      <c r="X9" s="222" t="s">
        <v>6</v>
      </c>
      <c r="Y9" s="223"/>
      <c r="Z9" s="223"/>
      <c r="AA9" s="223"/>
      <c r="AB9" s="223"/>
      <c r="AC9" s="316"/>
      <c r="AD9" s="628" t="s">
        <v>434</v>
      </c>
      <c r="AE9" s="629"/>
      <c r="AF9" s="629"/>
      <c r="AG9" s="629"/>
      <c r="AH9" s="629"/>
      <c r="AI9" s="629"/>
      <c r="AJ9" s="629"/>
      <c r="AK9" s="629"/>
      <c r="AL9" s="629"/>
      <c r="AM9" s="629"/>
      <c r="AN9" s="629"/>
      <c r="AO9" s="629"/>
      <c r="AP9" s="629"/>
      <c r="AQ9" s="629"/>
      <c r="AR9" s="629"/>
      <c r="AS9" s="629"/>
      <c r="AT9" s="629"/>
      <c r="AU9" s="629"/>
      <c r="AV9" s="629"/>
      <c r="AW9" s="629"/>
      <c r="AX9" s="629"/>
      <c r="AY9" s="629"/>
      <c r="AZ9" s="630"/>
      <c r="BA9" s="634">
        <f>IFERROR(IF(VLOOKUP(BA6,職員所属一覧!$A:$B,2,FALSE)="","",VLOOKUP(BA6,職員所属一覧!$A:$B,2,FALSE)),"")</f>
        <v>4070000</v>
      </c>
      <c r="BB9" s="634"/>
      <c r="BC9" s="634"/>
      <c r="BD9" s="634"/>
      <c r="BE9" s="634"/>
      <c r="BF9" s="634"/>
      <c r="BG9" s="635"/>
    </row>
    <row r="10" spans="2:62" ht="27" customHeight="1">
      <c r="B10" s="52"/>
      <c r="C10" s="53"/>
      <c r="D10" s="218" t="s">
        <v>7</v>
      </c>
      <c r="E10" s="218"/>
      <c r="F10" s="218"/>
      <c r="G10" s="487" t="s">
        <v>8</v>
      </c>
      <c r="H10" s="488"/>
      <c r="I10" s="488"/>
      <c r="J10" s="489"/>
      <c r="K10" s="490" t="s">
        <v>197</v>
      </c>
      <c r="L10" s="490"/>
      <c r="M10" s="490"/>
      <c r="N10" s="490"/>
      <c r="O10" s="490"/>
      <c r="P10" s="490"/>
      <c r="Q10" s="490"/>
      <c r="R10" s="490"/>
      <c r="S10" s="490"/>
      <c r="T10" s="490"/>
      <c r="U10" s="490"/>
      <c r="V10" s="490"/>
      <c r="W10" s="490"/>
      <c r="X10" s="231"/>
      <c r="Y10" s="232"/>
      <c r="Z10" s="232"/>
      <c r="AA10" s="232"/>
      <c r="AB10" s="232"/>
      <c r="AC10" s="320"/>
      <c r="AD10" s="631"/>
      <c r="AE10" s="632"/>
      <c r="AF10" s="632"/>
      <c r="AG10" s="632"/>
      <c r="AH10" s="632"/>
      <c r="AI10" s="632"/>
      <c r="AJ10" s="632"/>
      <c r="AK10" s="632"/>
      <c r="AL10" s="632"/>
      <c r="AM10" s="632"/>
      <c r="AN10" s="632"/>
      <c r="AO10" s="632"/>
      <c r="AP10" s="632"/>
      <c r="AQ10" s="632"/>
      <c r="AR10" s="632"/>
      <c r="AS10" s="632"/>
      <c r="AT10" s="632"/>
      <c r="AU10" s="632"/>
      <c r="AV10" s="632"/>
      <c r="AW10" s="632"/>
      <c r="AX10" s="632"/>
      <c r="AY10" s="632"/>
      <c r="AZ10" s="633"/>
      <c r="BA10" s="636"/>
      <c r="BB10" s="636"/>
      <c r="BC10" s="636"/>
      <c r="BD10" s="636"/>
      <c r="BE10" s="636"/>
      <c r="BF10" s="636"/>
      <c r="BG10" s="637"/>
    </row>
    <row r="11" spans="2:62" ht="19.5" customHeight="1">
      <c r="B11" s="54"/>
      <c r="C11" s="55" t="s">
        <v>11</v>
      </c>
      <c r="D11" s="56"/>
      <c r="E11" s="56"/>
      <c r="F11" s="56"/>
      <c r="G11" s="125"/>
      <c r="H11" s="125"/>
      <c r="I11" s="125"/>
      <c r="J11" s="125"/>
      <c r="K11" s="125"/>
      <c r="L11" s="57"/>
      <c r="M11" s="57"/>
      <c r="N11" s="57"/>
      <c r="O11" s="57"/>
      <c r="P11" s="57"/>
      <c r="Q11" s="57"/>
      <c r="R11" s="57"/>
      <c r="S11" s="57"/>
      <c r="T11" s="57"/>
      <c r="U11" s="57"/>
      <c r="V11" s="406" t="s">
        <v>446</v>
      </c>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row>
    <row r="12" spans="2:62" ht="12.75" customHeight="1">
      <c r="B12" s="54"/>
      <c r="C12" s="60"/>
      <c r="D12" s="56"/>
      <c r="E12" s="56"/>
      <c r="F12" s="56"/>
      <c r="G12" s="125"/>
      <c r="H12" s="125"/>
      <c r="I12" s="125"/>
      <c r="J12" s="125"/>
      <c r="K12" s="125"/>
      <c r="L12" s="57"/>
      <c r="M12" s="57"/>
      <c r="N12" s="57"/>
      <c r="O12" s="57"/>
      <c r="P12" s="57"/>
      <c r="Q12" s="57"/>
      <c r="R12" s="57"/>
      <c r="S12" s="57"/>
      <c r="T12" s="57"/>
      <c r="U12" s="57"/>
      <c r="V12" s="118"/>
      <c r="W12" s="118"/>
      <c r="X12" s="118"/>
      <c r="Y12" s="407" t="s">
        <v>10</v>
      </c>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row>
    <row r="13" spans="2:62" ht="13.5" customHeight="1">
      <c r="B13" s="61" t="s">
        <v>425</v>
      </c>
      <c r="C13" s="61"/>
      <c r="D13" s="62"/>
      <c r="E13" s="62"/>
      <c r="F13" s="62"/>
      <c r="G13" s="63"/>
      <c r="H13" s="63"/>
      <c r="I13" s="63"/>
      <c r="J13" s="63"/>
      <c r="K13" s="63"/>
      <c r="L13" s="64"/>
      <c r="M13" s="64"/>
      <c r="N13" s="64"/>
      <c r="O13" s="64"/>
      <c r="P13" s="64"/>
      <c r="Q13" s="64"/>
      <c r="R13" s="64"/>
      <c r="S13" s="64"/>
      <c r="T13" s="64"/>
      <c r="U13" s="64"/>
      <c r="V13" s="59"/>
      <c r="W13" s="59"/>
      <c r="X13" s="59"/>
      <c r="Y13" s="407" t="s">
        <v>448</v>
      </c>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I13" s="491" t="s">
        <v>101</v>
      </c>
      <c r="BJ13" s="491"/>
    </row>
    <row r="14" spans="2:62" ht="13.5" customHeight="1">
      <c r="B14" s="61" t="s">
        <v>426</v>
      </c>
      <c r="C14" s="61"/>
      <c r="D14" s="62"/>
      <c r="E14" s="62"/>
      <c r="F14" s="62"/>
      <c r="G14" s="63"/>
      <c r="H14" s="63"/>
      <c r="I14" s="63"/>
      <c r="J14" s="63"/>
      <c r="K14" s="63"/>
      <c r="L14" s="64"/>
      <c r="M14" s="64"/>
      <c r="N14" s="64"/>
      <c r="O14" s="64"/>
      <c r="P14" s="64"/>
      <c r="Q14" s="64"/>
      <c r="R14" s="64"/>
      <c r="S14" s="64"/>
      <c r="T14" s="64"/>
      <c r="U14" s="64"/>
      <c r="V14" s="65" t="s">
        <v>12</v>
      </c>
      <c r="W14" s="65"/>
      <c r="X14" s="65"/>
      <c r="Y14" s="407" t="s">
        <v>449</v>
      </c>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122"/>
      <c r="AZ14" s="122"/>
      <c r="BA14" s="122"/>
      <c r="BB14" s="65"/>
      <c r="BC14" s="65"/>
      <c r="BD14" s="65"/>
      <c r="BI14" s="491"/>
      <c r="BJ14" s="491"/>
    </row>
    <row r="15" spans="2:62" ht="13.5" customHeight="1">
      <c r="B15" s="61" t="s">
        <v>427</v>
      </c>
      <c r="C15" s="61"/>
      <c r="D15" s="62"/>
      <c r="E15" s="62"/>
      <c r="F15" s="62"/>
      <c r="G15" s="63"/>
      <c r="H15" s="63"/>
      <c r="I15" s="63"/>
      <c r="J15" s="63"/>
      <c r="K15" s="63"/>
      <c r="L15" s="64"/>
      <c r="M15" s="64"/>
      <c r="N15" s="64"/>
      <c r="O15" s="64"/>
      <c r="P15" s="64"/>
      <c r="Q15" s="64"/>
      <c r="R15" s="64"/>
      <c r="S15" s="64"/>
      <c r="T15" s="64"/>
      <c r="U15" s="64"/>
      <c r="V15" s="59"/>
      <c r="W15" s="59"/>
      <c r="X15" s="59"/>
      <c r="Y15" s="408" t="s">
        <v>453</v>
      </c>
      <c r="Z15" s="408"/>
      <c r="AA15" s="408"/>
      <c r="AB15" s="408"/>
      <c r="AC15" s="408"/>
      <c r="AD15" s="408"/>
      <c r="AE15" s="408"/>
      <c r="AF15" s="408"/>
      <c r="AG15" s="408"/>
      <c r="AH15" s="408"/>
      <c r="AI15" s="408"/>
      <c r="AJ15" s="408"/>
      <c r="AK15" s="408"/>
      <c r="AL15" s="408"/>
      <c r="AM15" s="408"/>
      <c r="AN15" s="408"/>
      <c r="AO15" s="408"/>
      <c r="AP15" s="408"/>
      <c r="AQ15" s="408"/>
      <c r="AR15" s="408"/>
      <c r="AS15" s="408"/>
      <c r="AT15" s="408"/>
      <c r="AU15" s="408"/>
      <c r="AV15" s="408"/>
      <c r="AW15" s="408"/>
      <c r="AX15" s="408"/>
      <c r="AY15" s="408"/>
      <c r="AZ15" s="408"/>
      <c r="BA15" s="408"/>
      <c r="BB15" s="408"/>
      <c r="BC15" s="408"/>
      <c r="BD15" s="408"/>
      <c r="BE15" s="408"/>
      <c r="BI15" s="491"/>
      <c r="BJ15" s="491"/>
    </row>
    <row r="16" spans="2:62" ht="13.5" customHeight="1">
      <c r="B16" s="61" t="s">
        <v>428</v>
      </c>
      <c r="C16" s="61"/>
      <c r="D16" s="62"/>
      <c r="E16" s="62"/>
      <c r="F16" s="62"/>
      <c r="G16" s="63"/>
      <c r="H16" s="63"/>
      <c r="I16" s="63"/>
      <c r="J16" s="63"/>
      <c r="K16" s="63"/>
      <c r="L16" s="64"/>
      <c r="M16" s="64"/>
      <c r="N16" s="64"/>
      <c r="O16" s="64"/>
      <c r="P16" s="64"/>
      <c r="Q16" s="64"/>
      <c r="R16" s="64"/>
      <c r="S16" s="64"/>
      <c r="T16" s="64"/>
      <c r="U16" s="64"/>
      <c r="V16" s="59"/>
      <c r="W16" s="59"/>
      <c r="X16" s="59"/>
      <c r="Y16" s="111" t="s">
        <v>454</v>
      </c>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I16" s="491"/>
      <c r="BJ16" s="491"/>
    </row>
    <row r="17" spans="2:72" ht="13.5" customHeight="1">
      <c r="B17" s="61" t="s">
        <v>429</v>
      </c>
      <c r="C17" s="61"/>
      <c r="D17" s="62"/>
      <c r="E17" s="62"/>
      <c r="F17" s="62"/>
      <c r="G17" s="63"/>
      <c r="H17" s="63"/>
      <c r="I17" s="63"/>
      <c r="J17" s="63"/>
      <c r="K17" s="63"/>
      <c r="L17" s="64"/>
      <c r="M17" s="64"/>
      <c r="N17" s="64"/>
      <c r="O17" s="64"/>
      <c r="P17" s="64"/>
      <c r="Q17" s="64"/>
      <c r="R17" s="64"/>
      <c r="S17" s="64"/>
      <c r="T17" s="64"/>
      <c r="U17" s="64"/>
      <c r="V17" s="59"/>
      <c r="W17" s="59"/>
      <c r="X17" s="59"/>
      <c r="Y17" s="111"/>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I17" s="491"/>
      <c r="BJ17" s="491"/>
    </row>
    <row r="18" spans="2:72" ht="13.5" customHeight="1">
      <c r="B18" s="61" t="s">
        <v>436</v>
      </c>
      <c r="C18" s="61"/>
      <c r="D18" s="62"/>
      <c r="E18" s="62"/>
      <c r="F18" s="62"/>
      <c r="G18" s="63"/>
      <c r="H18" s="63"/>
      <c r="I18" s="63"/>
      <c r="J18" s="63"/>
      <c r="K18" s="63"/>
      <c r="L18" s="64"/>
      <c r="M18" s="64"/>
      <c r="N18" s="64"/>
      <c r="O18" s="64"/>
      <c r="P18" s="64"/>
      <c r="Q18" s="64"/>
      <c r="R18" s="64"/>
      <c r="S18" s="64"/>
      <c r="T18" s="64"/>
      <c r="U18" s="64"/>
      <c r="V18" s="123"/>
      <c r="W18" s="123"/>
      <c r="X18" s="123"/>
      <c r="Y18" s="409" t="s">
        <v>450</v>
      </c>
      <c r="Z18" s="409"/>
      <c r="AA18" s="409"/>
      <c r="AB18" s="409"/>
      <c r="AC18" s="409"/>
      <c r="AD18" s="409"/>
      <c r="AE18" s="409"/>
      <c r="AF18" s="409"/>
      <c r="AG18" s="409"/>
      <c r="AH18" s="409"/>
      <c r="AI18" s="409"/>
      <c r="AJ18" s="123"/>
      <c r="AK18" s="123"/>
      <c r="AL18" s="123"/>
      <c r="AM18" s="123"/>
      <c r="AN18" s="123"/>
      <c r="AO18" s="123"/>
      <c r="AP18" s="123"/>
      <c r="AQ18" s="123"/>
      <c r="AR18" s="123"/>
      <c r="AS18" s="123"/>
      <c r="AT18" s="123"/>
      <c r="AU18" s="115"/>
      <c r="AV18" s="115"/>
      <c r="AW18" s="115"/>
      <c r="AX18" s="115"/>
      <c r="AY18" s="115"/>
      <c r="AZ18" s="115"/>
      <c r="BA18" s="115"/>
      <c r="BB18" s="115"/>
      <c r="BC18" s="115"/>
      <c r="BD18" s="115"/>
      <c r="BI18" s="491"/>
      <c r="BJ18" s="491"/>
    </row>
    <row r="19" spans="2:72" ht="13.5" customHeight="1">
      <c r="B19" s="61" t="s">
        <v>437</v>
      </c>
      <c r="C19" s="61"/>
      <c r="D19" s="62"/>
      <c r="E19" s="62"/>
      <c r="F19" s="62"/>
      <c r="G19" s="63"/>
      <c r="H19" s="63"/>
      <c r="I19" s="63"/>
      <c r="J19" s="63"/>
      <c r="K19" s="63"/>
      <c r="L19" s="64"/>
      <c r="M19" s="64"/>
      <c r="N19" s="64"/>
      <c r="O19" s="64"/>
      <c r="P19" s="64"/>
      <c r="Q19" s="64"/>
      <c r="R19" s="64"/>
      <c r="S19" s="64"/>
      <c r="T19" s="64"/>
      <c r="U19" s="64"/>
      <c r="V19" s="66"/>
      <c r="W19" s="66"/>
      <c r="X19" s="66"/>
      <c r="Y19" s="470" t="s">
        <v>205</v>
      </c>
      <c r="Z19" s="471"/>
      <c r="AA19" s="471"/>
      <c r="AB19" s="471"/>
      <c r="AC19" s="471"/>
      <c r="AD19" s="471"/>
      <c r="AE19" s="471"/>
      <c r="AF19" s="471"/>
      <c r="AG19" s="472"/>
      <c r="AH19" s="402" t="s">
        <v>107</v>
      </c>
      <c r="AI19" s="270"/>
      <c r="AJ19" s="270"/>
      <c r="AK19" s="270"/>
      <c r="AL19" s="270"/>
      <c r="AM19" s="270"/>
      <c r="AN19" s="270"/>
      <c r="AO19" s="270"/>
      <c r="AP19" s="270"/>
      <c r="AQ19" s="270"/>
      <c r="AR19" s="270"/>
      <c r="AS19" s="270"/>
      <c r="AT19" s="283" t="s">
        <v>108</v>
      </c>
      <c r="AU19" s="283"/>
      <c r="AV19" s="283"/>
      <c r="AW19" s="283"/>
      <c r="AX19" s="283"/>
      <c r="AY19" s="283"/>
      <c r="AZ19" s="283"/>
      <c r="BA19" s="283"/>
      <c r="BB19" s="283"/>
      <c r="BC19" s="283"/>
      <c r="BD19" s="283"/>
      <c r="BI19" s="491"/>
      <c r="BJ19" s="491"/>
      <c r="BL19" s="476"/>
      <c r="BM19" s="476"/>
      <c r="BN19" s="476"/>
      <c r="BO19" s="476"/>
      <c r="BP19" s="476"/>
      <c r="BQ19" s="476"/>
      <c r="BR19" s="476"/>
      <c r="BS19" s="476"/>
      <c r="BT19" s="476"/>
    </row>
    <row r="20" spans="2:72" ht="13.5" customHeight="1">
      <c r="B20" s="61" t="s">
        <v>13</v>
      </c>
      <c r="C20" s="61"/>
      <c r="D20" s="62"/>
      <c r="E20" s="62"/>
      <c r="F20" s="62"/>
      <c r="G20" s="63"/>
      <c r="H20" s="63"/>
      <c r="I20" s="63"/>
      <c r="J20" s="63"/>
      <c r="K20" s="63"/>
      <c r="L20" s="64"/>
      <c r="M20" s="64"/>
      <c r="N20" s="64"/>
      <c r="O20" s="64"/>
      <c r="P20" s="64"/>
      <c r="Q20" s="64"/>
      <c r="R20" s="64"/>
      <c r="S20" s="64"/>
      <c r="T20" s="64"/>
      <c r="U20" s="64"/>
      <c r="V20" s="66"/>
      <c r="W20" s="66"/>
      <c r="X20" s="66"/>
      <c r="Y20" s="473"/>
      <c r="Z20" s="474"/>
      <c r="AA20" s="474"/>
      <c r="AB20" s="474"/>
      <c r="AC20" s="474"/>
      <c r="AD20" s="474"/>
      <c r="AE20" s="474"/>
      <c r="AF20" s="474"/>
      <c r="AG20" s="475"/>
      <c r="AH20" s="367" t="s">
        <v>201</v>
      </c>
      <c r="AI20" s="368"/>
      <c r="AJ20" s="368"/>
      <c r="AK20" s="368"/>
      <c r="AL20" s="368"/>
      <c r="AM20" s="368"/>
      <c r="AN20" s="368"/>
      <c r="AO20" s="368"/>
      <c r="AP20" s="368"/>
      <c r="AQ20" s="368"/>
      <c r="AR20" s="368"/>
      <c r="AS20" s="369"/>
      <c r="AT20" s="573" t="s">
        <v>175</v>
      </c>
      <c r="AU20" s="574"/>
      <c r="AV20" s="574"/>
      <c r="AW20" s="574"/>
      <c r="AX20" s="578">
        <v>38</v>
      </c>
      <c r="AY20" s="427" t="s">
        <v>69</v>
      </c>
      <c r="AZ20" s="578">
        <v>7</v>
      </c>
      <c r="BA20" s="427" t="s">
        <v>70</v>
      </c>
      <c r="BB20" s="578">
        <v>7</v>
      </c>
      <c r="BC20" s="223" t="s">
        <v>71</v>
      </c>
      <c r="BD20" s="414"/>
      <c r="BI20" s="491"/>
      <c r="BJ20" s="491"/>
      <c r="BL20" s="476"/>
      <c r="BM20" s="476"/>
      <c r="BN20" s="476"/>
      <c r="BO20" s="476"/>
      <c r="BP20" s="476"/>
      <c r="BQ20" s="476"/>
      <c r="BR20" s="476"/>
      <c r="BS20" s="476"/>
      <c r="BT20" s="476"/>
    </row>
    <row r="21" spans="2:72" ht="13.5" customHeight="1">
      <c r="B21" s="61" t="s">
        <v>194</v>
      </c>
      <c r="C21" s="61"/>
      <c r="D21" s="62"/>
      <c r="E21" s="62"/>
      <c r="F21" s="62"/>
      <c r="G21" s="63"/>
      <c r="H21" s="63"/>
      <c r="I21" s="63"/>
      <c r="J21" s="63"/>
      <c r="K21" s="63"/>
      <c r="L21" s="64"/>
      <c r="M21" s="64"/>
      <c r="N21" s="64"/>
      <c r="O21" s="64"/>
      <c r="P21" s="64"/>
      <c r="Q21" s="64"/>
      <c r="R21" s="64"/>
      <c r="S21" s="64"/>
      <c r="T21" s="64"/>
      <c r="U21" s="64"/>
      <c r="V21" s="66"/>
      <c r="W21" s="66"/>
      <c r="X21" s="66"/>
      <c r="Y21" s="464" t="s">
        <v>206</v>
      </c>
      <c r="Z21" s="465"/>
      <c r="AA21" s="465"/>
      <c r="AB21" s="465"/>
      <c r="AC21" s="465"/>
      <c r="AD21" s="465"/>
      <c r="AE21" s="465"/>
      <c r="AF21" s="465"/>
      <c r="AG21" s="466"/>
      <c r="AH21" s="370"/>
      <c r="AI21" s="368"/>
      <c r="AJ21" s="368"/>
      <c r="AK21" s="368"/>
      <c r="AL21" s="368"/>
      <c r="AM21" s="368"/>
      <c r="AN21" s="368"/>
      <c r="AO21" s="368"/>
      <c r="AP21" s="368"/>
      <c r="AQ21" s="368"/>
      <c r="AR21" s="368"/>
      <c r="AS21" s="369"/>
      <c r="AT21" s="575"/>
      <c r="AU21" s="574"/>
      <c r="AV21" s="574"/>
      <c r="AW21" s="574"/>
      <c r="AX21" s="578"/>
      <c r="AY21" s="427"/>
      <c r="AZ21" s="578"/>
      <c r="BA21" s="427"/>
      <c r="BB21" s="578"/>
      <c r="BC21" s="223"/>
      <c r="BD21" s="414"/>
      <c r="BI21" s="491"/>
      <c r="BJ21" s="491"/>
    </row>
    <row r="22" spans="2:72" ht="13.5" customHeight="1">
      <c r="B22" s="61" t="s">
        <v>195</v>
      </c>
      <c r="C22" s="61"/>
      <c r="D22" s="62"/>
      <c r="E22" s="62"/>
      <c r="F22" s="62"/>
      <c r="G22" s="63"/>
      <c r="H22" s="63"/>
      <c r="I22" s="63"/>
      <c r="J22" s="63"/>
      <c r="K22" s="63"/>
      <c r="L22" s="64"/>
      <c r="M22" s="64"/>
      <c r="N22" s="64"/>
      <c r="O22" s="64"/>
      <c r="P22" s="64"/>
      <c r="Q22" s="64"/>
      <c r="R22" s="64"/>
      <c r="S22" s="64"/>
      <c r="T22" s="64"/>
      <c r="U22" s="64"/>
      <c r="V22" s="66"/>
      <c r="W22" s="66"/>
      <c r="X22" s="66"/>
      <c r="Y22" s="467"/>
      <c r="Z22" s="468"/>
      <c r="AA22" s="468"/>
      <c r="AB22" s="468"/>
      <c r="AC22" s="468"/>
      <c r="AD22" s="468"/>
      <c r="AE22" s="468"/>
      <c r="AF22" s="468"/>
      <c r="AG22" s="469"/>
      <c r="AH22" s="371"/>
      <c r="AI22" s="372"/>
      <c r="AJ22" s="372"/>
      <c r="AK22" s="372"/>
      <c r="AL22" s="372"/>
      <c r="AM22" s="372"/>
      <c r="AN22" s="372"/>
      <c r="AO22" s="372"/>
      <c r="AP22" s="372"/>
      <c r="AQ22" s="372"/>
      <c r="AR22" s="372"/>
      <c r="AS22" s="373"/>
      <c r="AT22" s="576"/>
      <c r="AU22" s="577"/>
      <c r="AV22" s="577"/>
      <c r="AW22" s="577"/>
      <c r="AX22" s="579"/>
      <c r="AY22" s="186"/>
      <c r="AZ22" s="579"/>
      <c r="BA22" s="186"/>
      <c r="BB22" s="579"/>
      <c r="BC22" s="318"/>
      <c r="BD22" s="415"/>
      <c r="BI22" s="491"/>
      <c r="BJ22" s="491"/>
    </row>
    <row r="23" spans="2:72" ht="13.5" customHeight="1">
      <c r="B23" s="61" t="s">
        <v>118</v>
      </c>
      <c r="C23" s="61"/>
      <c r="D23" s="62"/>
      <c r="E23" s="62"/>
      <c r="F23" s="62"/>
      <c r="G23" s="63"/>
      <c r="H23" s="63"/>
      <c r="I23" s="63"/>
      <c r="J23" s="63"/>
      <c r="K23" s="63"/>
      <c r="L23" s="64"/>
      <c r="M23" s="64"/>
      <c r="N23" s="64"/>
      <c r="O23" s="64"/>
      <c r="P23" s="64"/>
      <c r="Q23" s="64"/>
      <c r="R23" s="64"/>
      <c r="S23" s="64"/>
      <c r="T23" s="64"/>
      <c r="U23" s="64"/>
      <c r="V23" s="67"/>
      <c r="W23" s="67"/>
      <c r="X23" s="67"/>
      <c r="Y23" s="555" t="s">
        <v>408</v>
      </c>
      <c r="Z23" s="556"/>
      <c r="AA23" s="556"/>
      <c r="AB23" s="556"/>
      <c r="AC23" s="561" t="s">
        <v>430</v>
      </c>
      <c r="AD23" s="556"/>
      <c r="AE23" s="556"/>
      <c r="AF23" s="556"/>
      <c r="AG23" s="562"/>
      <c r="AH23" s="333" t="s">
        <v>60</v>
      </c>
      <c r="AI23" s="334"/>
      <c r="AJ23" s="334"/>
      <c r="AK23" s="334"/>
      <c r="AL23" s="334"/>
      <c r="AM23" s="334"/>
      <c r="AN23" s="334"/>
      <c r="AO23" s="334"/>
      <c r="AP23" s="334"/>
      <c r="AQ23" s="334"/>
      <c r="AR23" s="334"/>
      <c r="AS23" s="335"/>
      <c r="AT23" s="329" t="s">
        <v>0</v>
      </c>
      <c r="AU23" s="329"/>
      <c r="AV23" s="329"/>
      <c r="AW23" s="330"/>
      <c r="AX23" s="424" t="s">
        <v>1</v>
      </c>
      <c r="AY23" s="424"/>
      <c r="AZ23" s="424"/>
      <c r="BA23" s="424"/>
      <c r="BB23" s="424"/>
      <c r="BC23" s="424"/>
      <c r="BD23" s="424"/>
      <c r="BI23" s="491"/>
      <c r="BJ23" s="491"/>
    </row>
    <row r="24" spans="2:72" ht="9.9499999999999993" customHeight="1">
      <c r="B24" s="61"/>
      <c r="C24" s="61"/>
      <c r="D24" s="62"/>
      <c r="E24" s="62"/>
      <c r="F24" s="62"/>
      <c r="G24" s="63"/>
      <c r="H24" s="63"/>
      <c r="I24" s="63"/>
      <c r="J24" s="63"/>
      <c r="K24" s="63"/>
      <c r="L24" s="64"/>
      <c r="M24" s="64"/>
      <c r="N24" s="64"/>
      <c r="O24" s="64"/>
      <c r="P24" s="64"/>
      <c r="Q24" s="64"/>
      <c r="R24" s="64"/>
      <c r="S24" s="64"/>
      <c r="T24" s="64"/>
      <c r="U24" s="64"/>
      <c r="V24" s="67"/>
      <c r="W24" s="67"/>
      <c r="X24" s="67"/>
      <c r="Y24" s="557"/>
      <c r="Z24" s="558"/>
      <c r="AA24" s="558"/>
      <c r="AB24" s="558"/>
      <c r="AC24" s="563"/>
      <c r="AD24" s="558"/>
      <c r="AE24" s="558"/>
      <c r="AF24" s="558"/>
      <c r="AG24" s="564"/>
      <c r="AH24" s="333"/>
      <c r="AI24" s="334"/>
      <c r="AJ24" s="334"/>
      <c r="AK24" s="334"/>
      <c r="AL24" s="334"/>
      <c r="AM24" s="334"/>
      <c r="AN24" s="334"/>
      <c r="AO24" s="334"/>
      <c r="AP24" s="334"/>
      <c r="AQ24" s="334"/>
      <c r="AR24" s="334"/>
      <c r="AS24" s="335"/>
      <c r="AT24" s="329"/>
      <c r="AU24" s="329"/>
      <c r="AV24" s="329"/>
      <c r="AW24" s="330"/>
      <c r="AX24" s="425"/>
      <c r="AY24" s="425"/>
      <c r="AZ24" s="425"/>
      <c r="BA24" s="425"/>
      <c r="BB24" s="425"/>
      <c r="BC24" s="425"/>
      <c r="BD24" s="425"/>
      <c r="BI24" s="491"/>
      <c r="BJ24" s="491"/>
    </row>
    <row r="25" spans="2:72" ht="12" customHeight="1">
      <c r="B25" s="61"/>
      <c r="C25" s="61"/>
      <c r="D25" s="62"/>
      <c r="E25" s="62"/>
      <c r="F25" s="62"/>
      <c r="G25" s="63"/>
      <c r="H25" s="63"/>
      <c r="I25" s="63"/>
      <c r="J25" s="63"/>
      <c r="K25" s="63"/>
      <c r="L25" s="64"/>
      <c r="M25" s="64"/>
      <c r="N25" s="64"/>
      <c r="O25" s="64"/>
      <c r="P25" s="64"/>
      <c r="Q25" s="64"/>
      <c r="R25" s="64"/>
      <c r="S25" s="64"/>
      <c r="T25" s="64"/>
      <c r="U25" s="64"/>
      <c r="V25" s="67"/>
      <c r="W25" s="67"/>
      <c r="X25" s="67"/>
      <c r="Y25" s="559"/>
      <c r="Z25" s="560"/>
      <c r="AA25" s="560"/>
      <c r="AB25" s="560"/>
      <c r="AC25" s="565"/>
      <c r="AD25" s="560"/>
      <c r="AE25" s="560"/>
      <c r="AF25" s="560"/>
      <c r="AG25" s="566"/>
      <c r="AH25" s="336"/>
      <c r="AI25" s="337"/>
      <c r="AJ25" s="337"/>
      <c r="AK25" s="337"/>
      <c r="AL25" s="337"/>
      <c r="AM25" s="337"/>
      <c r="AN25" s="337"/>
      <c r="AO25" s="337"/>
      <c r="AP25" s="337"/>
      <c r="AQ25" s="337"/>
      <c r="AR25" s="337"/>
      <c r="AS25" s="338"/>
      <c r="AT25" s="331"/>
      <c r="AU25" s="331"/>
      <c r="AV25" s="331"/>
      <c r="AW25" s="332"/>
      <c r="AX25" s="426"/>
      <c r="AY25" s="426"/>
      <c r="AZ25" s="426"/>
      <c r="BA25" s="426"/>
      <c r="BB25" s="426"/>
      <c r="BC25" s="426"/>
      <c r="BD25" s="426"/>
      <c r="BI25" s="491"/>
      <c r="BJ25" s="491"/>
    </row>
    <row r="26" spans="2:72" ht="10.5" customHeight="1">
      <c r="B26" s="61"/>
      <c r="C26" s="61"/>
      <c r="D26" s="62"/>
      <c r="E26" s="62"/>
      <c r="F26" s="62"/>
      <c r="G26" s="63"/>
      <c r="H26" s="63"/>
      <c r="I26" s="63"/>
      <c r="J26" s="63"/>
      <c r="K26" s="63"/>
      <c r="L26" s="64"/>
      <c r="M26" s="64"/>
      <c r="N26" s="64"/>
      <c r="O26" s="64"/>
      <c r="P26" s="64"/>
      <c r="Q26" s="64"/>
      <c r="R26" s="64"/>
      <c r="S26" s="64"/>
      <c r="T26" s="64"/>
      <c r="U26" s="64"/>
      <c r="V26" s="67"/>
      <c r="W26" s="67"/>
      <c r="X26" s="67"/>
      <c r="Y26" s="580" t="s">
        <v>9</v>
      </c>
      <c r="Z26" s="581"/>
      <c r="AA26" s="581"/>
      <c r="AB26" s="581"/>
      <c r="AC26" s="586" t="s">
        <v>312</v>
      </c>
      <c r="AD26" s="581"/>
      <c r="AE26" s="581"/>
      <c r="AF26" s="581"/>
      <c r="AG26" s="587"/>
      <c r="AH26" s="339"/>
      <c r="AI26" s="340"/>
      <c r="AJ26" s="340"/>
      <c r="AK26" s="340"/>
      <c r="AL26" s="340"/>
      <c r="AM26" s="340"/>
      <c r="AN26" s="340"/>
      <c r="AO26" s="340"/>
      <c r="AP26" s="340"/>
      <c r="AQ26" s="340"/>
      <c r="AR26" s="340"/>
      <c r="AS26" s="341"/>
      <c r="AT26" s="345"/>
      <c r="AU26" s="345"/>
      <c r="AV26" s="345"/>
      <c r="AW26" s="346"/>
      <c r="AX26" s="365"/>
      <c r="AY26" s="365"/>
      <c r="AZ26" s="365"/>
      <c r="BA26" s="365"/>
      <c r="BB26" s="365"/>
      <c r="BC26" s="365"/>
      <c r="BD26" s="365"/>
      <c r="BI26" s="491"/>
      <c r="BJ26" s="491"/>
    </row>
    <row r="27" spans="2:72" ht="10.5" customHeight="1">
      <c r="B27" s="54"/>
      <c r="C27" s="54"/>
      <c r="D27" s="56"/>
      <c r="E27" s="56"/>
      <c r="F27" s="56"/>
      <c r="G27" s="125"/>
      <c r="H27" s="125"/>
      <c r="I27" s="125"/>
      <c r="J27" s="125"/>
      <c r="K27" s="125"/>
      <c r="L27" s="57"/>
      <c r="M27" s="57"/>
      <c r="N27" s="57"/>
      <c r="O27" s="57"/>
      <c r="P27" s="57"/>
      <c r="Q27" s="57"/>
      <c r="R27" s="57"/>
      <c r="S27" s="57"/>
      <c r="T27" s="57"/>
      <c r="U27" s="57"/>
      <c r="V27" s="67"/>
      <c r="W27" s="67"/>
      <c r="X27" s="67"/>
      <c r="Y27" s="582"/>
      <c r="Z27" s="583"/>
      <c r="AA27" s="583"/>
      <c r="AB27" s="583"/>
      <c r="AC27" s="588"/>
      <c r="AD27" s="583"/>
      <c r="AE27" s="583"/>
      <c r="AF27" s="583"/>
      <c r="AG27" s="589"/>
      <c r="AH27" s="339"/>
      <c r="AI27" s="340"/>
      <c r="AJ27" s="340"/>
      <c r="AK27" s="340"/>
      <c r="AL27" s="340"/>
      <c r="AM27" s="340"/>
      <c r="AN27" s="340"/>
      <c r="AO27" s="340"/>
      <c r="AP27" s="340"/>
      <c r="AQ27" s="340"/>
      <c r="AR27" s="340"/>
      <c r="AS27" s="341"/>
      <c r="AT27" s="345"/>
      <c r="AU27" s="345"/>
      <c r="AV27" s="345"/>
      <c r="AW27" s="346"/>
      <c r="AX27" s="366"/>
      <c r="AY27" s="366"/>
      <c r="AZ27" s="366"/>
      <c r="BA27" s="366"/>
      <c r="BB27" s="366"/>
      <c r="BC27" s="366"/>
      <c r="BD27" s="366"/>
      <c r="BI27" s="491"/>
      <c r="BJ27" s="491"/>
    </row>
    <row r="28" spans="2:72" ht="7.5" customHeight="1">
      <c r="B28" s="54"/>
      <c r="C28" s="54"/>
      <c r="D28" s="56"/>
      <c r="E28" s="56"/>
      <c r="F28" s="56"/>
      <c r="G28" s="125"/>
      <c r="H28" s="125"/>
      <c r="I28" s="125"/>
      <c r="J28" s="125"/>
      <c r="K28" s="125"/>
      <c r="L28" s="57"/>
      <c r="M28" s="57"/>
      <c r="N28" s="57"/>
      <c r="O28" s="57"/>
      <c r="P28" s="57"/>
      <c r="Q28" s="57"/>
      <c r="R28" s="57"/>
      <c r="S28" s="57"/>
      <c r="T28" s="57"/>
      <c r="U28" s="57"/>
      <c r="V28" s="67"/>
      <c r="W28" s="67"/>
      <c r="X28" s="67"/>
      <c r="Y28" s="584"/>
      <c r="Z28" s="585"/>
      <c r="AA28" s="585"/>
      <c r="AB28" s="585"/>
      <c r="AC28" s="590"/>
      <c r="AD28" s="585"/>
      <c r="AE28" s="585"/>
      <c r="AF28" s="585"/>
      <c r="AG28" s="591"/>
      <c r="AH28" s="342"/>
      <c r="AI28" s="343"/>
      <c r="AJ28" s="343"/>
      <c r="AK28" s="343"/>
      <c r="AL28" s="343"/>
      <c r="AM28" s="343"/>
      <c r="AN28" s="343"/>
      <c r="AO28" s="343"/>
      <c r="AP28" s="343"/>
      <c r="AQ28" s="343"/>
      <c r="AR28" s="343"/>
      <c r="AS28" s="344"/>
      <c r="AT28" s="347"/>
      <c r="AU28" s="347"/>
      <c r="AV28" s="347"/>
      <c r="AW28" s="348"/>
      <c r="AX28" s="366"/>
      <c r="AY28" s="366"/>
      <c r="AZ28" s="366"/>
      <c r="BA28" s="366"/>
      <c r="BB28" s="366"/>
      <c r="BC28" s="366"/>
      <c r="BD28" s="366"/>
      <c r="BI28" s="491"/>
      <c r="BJ28" s="491"/>
    </row>
    <row r="29" spans="2:72" ht="18" customHeight="1">
      <c r="B29" s="114" t="s">
        <v>447</v>
      </c>
      <c r="C29" s="61"/>
      <c r="D29" s="62"/>
      <c r="E29" s="62"/>
      <c r="F29" s="62"/>
      <c r="G29" s="63"/>
      <c r="H29" s="63"/>
      <c r="I29" s="63"/>
      <c r="J29" s="63"/>
      <c r="K29" s="63"/>
      <c r="L29" s="64"/>
      <c r="M29" s="64"/>
      <c r="N29" s="64"/>
      <c r="O29" s="64"/>
      <c r="P29" s="64"/>
      <c r="Q29" s="64"/>
      <c r="R29" s="64"/>
      <c r="S29" s="57"/>
      <c r="T29" s="57"/>
      <c r="U29" s="57"/>
      <c r="V29" s="67"/>
      <c r="W29" s="67"/>
      <c r="X29" s="67"/>
      <c r="Y29" s="592" t="str">
        <f>IF(AND(AD6&lt;&gt;"",Y26&lt;&gt;""),IF(AD6=Y26,"","氏名を確認してください"),"")</f>
        <v/>
      </c>
      <c r="Z29" s="592"/>
      <c r="AA29" s="592"/>
      <c r="AB29" s="592"/>
      <c r="AC29" s="592"/>
      <c r="AD29" s="99"/>
      <c r="AE29" s="99"/>
      <c r="AF29" s="99"/>
      <c r="AG29" s="99"/>
      <c r="AH29" s="99"/>
      <c r="AI29" s="99"/>
      <c r="AJ29" s="99"/>
      <c r="AK29" s="99"/>
      <c r="AL29" s="99"/>
      <c r="AM29" s="99"/>
      <c r="AN29" s="99"/>
      <c r="AO29" s="99"/>
      <c r="AP29" s="69"/>
      <c r="AQ29" s="69"/>
      <c r="AR29" s="69"/>
      <c r="AS29" s="69"/>
      <c r="AT29" s="70"/>
      <c r="AU29" s="70"/>
      <c r="AV29" s="70"/>
      <c r="AW29" s="70"/>
      <c r="AX29" s="70"/>
      <c r="AY29" s="70"/>
      <c r="AZ29" s="70"/>
      <c r="BA29" s="70"/>
      <c r="BI29" s="491"/>
      <c r="BJ29" s="491"/>
    </row>
    <row r="30" spans="2:72" ht="4.7" customHeight="1">
      <c r="B30" s="54"/>
      <c r="C30" s="54"/>
      <c r="D30" s="56"/>
      <c r="E30" s="56"/>
      <c r="F30" s="56"/>
      <c r="G30" s="125"/>
      <c r="H30" s="125"/>
      <c r="I30" s="125"/>
      <c r="J30" s="125"/>
      <c r="K30" s="125"/>
      <c r="L30" s="57"/>
      <c r="M30" s="57"/>
      <c r="N30" s="57"/>
      <c r="O30" s="57"/>
      <c r="P30" s="57"/>
      <c r="Q30" s="57"/>
      <c r="R30" s="57"/>
      <c r="S30" s="57"/>
      <c r="T30" s="57"/>
      <c r="U30" s="57"/>
      <c r="V30" s="67"/>
      <c r="W30" s="67"/>
      <c r="X30" s="67"/>
      <c r="Y30" s="68"/>
      <c r="Z30" s="68"/>
      <c r="AA30" s="68"/>
      <c r="AB30" s="68"/>
      <c r="AC30" s="68"/>
      <c r="AD30" s="99"/>
      <c r="AE30" s="99"/>
      <c r="AF30" s="99"/>
      <c r="AG30" s="99"/>
      <c r="AH30" s="99"/>
      <c r="AI30" s="99"/>
      <c r="AJ30" s="99"/>
      <c r="AK30" s="99"/>
      <c r="AL30" s="99"/>
      <c r="AM30" s="99"/>
      <c r="AN30" s="99"/>
      <c r="AO30" s="99"/>
      <c r="AP30" s="69"/>
      <c r="AQ30" s="69"/>
      <c r="AR30" s="69"/>
      <c r="AS30" s="69"/>
      <c r="AT30" s="70"/>
      <c r="AU30" s="70"/>
      <c r="AV30" s="70"/>
      <c r="AW30" s="70"/>
      <c r="AX30" s="70"/>
      <c r="AY30" s="70"/>
      <c r="AZ30" s="70"/>
      <c r="BA30" s="70"/>
      <c r="BI30" s="491"/>
      <c r="BJ30" s="491"/>
    </row>
    <row r="31" spans="2:72" ht="9.9499999999999993" customHeight="1">
      <c r="B31" s="71" t="s">
        <v>14</v>
      </c>
      <c r="C31" s="54"/>
      <c r="D31" s="56"/>
      <c r="E31" s="56"/>
      <c r="F31" s="56"/>
      <c r="G31" s="125"/>
      <c r="H31" s="125"/>
      <c r="I31" s="125"/>
      <c r="J31" s="125"/>
      <c r="K31" s="125"/>
      <c r="L31" s="57"/>
      <c r="M31" s="57"/>
      <c r="N31" s="57"/>
      <c r="O31" s="57"/>
      <c r="P31" s="57"/>
      <c r="Q31" s="57"/>
      <c r="R31" s="57"/>
      <c r="S31" s="57"/>
      <c r="T31" s="57"/>
      <c r="U31" s="57"/>
      <c r="V31" s="67"/>
      <c r="W31" s="67"/>
      <c r="X31" s="67"/>
      <c r="Y31" s="409" t="s">
        <v>120</v>
      </c>
      <c r="Z31" s="409"/>
      <c r="AA31" s="409"/>
      <c r="AB31" s="409"/>
      <c r="AC31" s="409"/>
      <c r="AD31" s="409"/>
      <c r="AE31" s="409"/>
      <c r="AF31" s="409"/>
      <c r="AG31" s="409"/>
      <c r="AH31" s="409"/>
      <c r="AI31" s="409"/>
      <c r="AJ31" s="99"/>
      <c r="AK31" s="99"/>
      <c r="AL31" s="99"/>
      <c r="AM31" s="99"/>
      <c r="AN31" s="99"/>
      <c r="AO31" s="99"/>
      <c r="AP31" s="69"/>
      <c r="AQ31" s="69"/>
      <c r="AR31" s="69"/>
      <c r="AS31" s="69"/>
      <c r="AT31" s="70"/>
      <c r="AU31" s="70"/>
      <c r="AV31" s="70"/>
      <c r="AW31" s="70"/>
      <c r="AX31" s="70"/>
      <c r="AY31" s="70"/>
      <c r="AZ31" s="70"/>
      <c r="BA31" s="70"/>
      <c r="BI31" s="491"/>
      <c r="BJ31" s="491"/>
    </row>
    <row r="32" spans="2:72" ht="12" customHeight="1">
      <c r="B32" s="54"/>
      <c r="C32" s="193" t="s">
        <v>15</v>
      </c>
      <c r="D32" s="193"/>
      <c r="E32" s="193"/>
      <c r="F32" s="193"/>
      <c r="G32" s="193"/>
      <c r="H32" s="193"/>
      <c r="I32" s="193"/>
      <c r="J32" s="192" t="s">
        <v>16</v>
      </c>
      <c r="K32" s="192"/>
      <c r="L32" s="192"/>
      <c r="M32" s="192"/>
      <c r="N32" s="192" t="s">
        <v>17</v>
      </c>
      <c r="O32" s="192"/>
      <c r="P32" s="192"/>
      <c r="Q32" s="192"/>
      <c r="R32" s="192"/>
      <c r="S32" s="57"/>
      <c r="T32" s="57"/>
      <c r="U32" s="57"/>
      <c r="V32" s="67"/>
      <c r="W32" s="67"/>
      <c r="X32" s="67"/>
      <c r="Y32" s="220" t="s">
        <v>15</v>
      </c>
      <c r="Z32" s="220"/>
      <c r="AA32" s="220"/>
      <c r="AB32" s="220"/>
      <c r="AC32" s="220"/>
      <c r="AD32" s="220"/>
      <c r="AE32" s="220"/>
      <c r="AF32" s="136" t="s">
        <v>16</v>
      </c>
      <c r="AG32" s="136"/>
      <c r="AH32" s="136"/>
      <c r="AI32" s="136"/>
      <c r="AJ32" s="136"/>
      <c r="AK32" s="136" t="s">
        <v>17</v>
      </c>
      <c r="AL32" s="136"/>
      <c r="AM32" s="136"/>
      <c r="AN32" s="136"/>
      <c r="AO32" s="136"/>
      <c r="AP32" s="69"/>
      <c r="AQ32" s="69"/>
      <c r="AR32" s="428" t="s">
        <v>25</v>
      </c>
      <c r="AS32" s="349" t="str">
        <f>IF(簡易計算式シート!O40="TRUE","☑","□")</f>
        <v>□</v>
      </c>
      <c r="AT32" s="430" t="s">
        <v>202</v>
      </c>
      <c r="AU32" s="430"/>
      <c r="AV32" s="430"/>
      <c r="AW32" s="430"/>
      <c r="AX32" s="430"/>
      <c r="AY32" s="430"/>
      <c r="AZ32" s="430"/>
      <c r="BA32" s="410" t="s">
        <v>79</v>
      </c>
      <c r="BB32" s="411"/>
      <c r="BC32" s="456" t="s">
        <v>33</v>
      </c>
      <c r="BD32" s="456"/>
      <c r="BE32" s="311" t="s">
        <v>419</v>
      </c>
      <c r="BI32" s="491"/>
      <c r="BJ32" s="491"/>
    </row>
    <row r="33" spans="2:90" ht="8.25" customHeight="1">
      <c r="B33" s="54"/>
      <c r="C33" s="229">
        <v>-1</v>
      </c>
      <c r="D33" s="229"/>
      <c r="E33" s="219" t="s">
        <v>18</v>
      </c>
      <c r="F33" s="219"/>
      <c r="G33" s="219"/>
      <c r="H33" s="219"/>
      <c r="I33" s="219"/>
      <c r="J33" s="544">
        <v>8520000</v>
      </c>
      <c r="K33" s="545"/>
      <c r="L33" s="545"/>
      <c r="M33" s="546"/>
      <c r="N33" s="180" t="s">
        <v>19</v>
      </c>
      <c r="O33" s="181"/>
      <c r="P33" s="181"/>
      <c r="Q33" s="181"/>
      <c r="R33" s="182"/>
      <c r="S33" s="57"/>
      <c r="T33" s="57"/>
      <c r="U33" s="57"/>
      <c r="V33" s="67"/>
      <c r="W33" s="67"/>
      <c r="X33" s="67"/>
      <c r="Y33" s="150">
        <v>-1</v>
      </c>
      <c r="Z33" s="150"/>
      <c r="AA33" s="220" t="s">
        <v>18</v>
      </c>
      <c r="AB33" s="220"/>
      <c r="AC33" s="220"/>
      <c r="AD33" s="220"/>
      <c r="AE33" s="220"/>
      <c r="AF33" s="570">
        <v>910000</v>
      </c>
      <c r="AG33" s="571"/>
      <c r="AH33" s="571"/>
      <c r="AI33" s="571"/>
      <c r="AJ33" s="572"/>
      <c r="AK33" s="177" t="s">
        <v>19</v>
      </c>
      <c r="AL33" s="178"/>
      <c r="AM33" s="178"/>
      <c r="AN33" s="178"/>
      <c r="AO33" s="179"/>
      <c r="AP33" s="59"/>
      <c r="AQ33" s="59"/>
      <c r="AR33" s="429"/>
      <c r="AS33" s="162"/>
      <c r="AT33" s="408" t="s">
        <v>431</v>
      </c>
      <c r="AU33" s="408"/>
      <c r="AV33" s="408"/>
      <c r="AW33" s="408"/>
      <c r="AX33" s="408"/>
      <c r="AY33" s="408"/>
      <c r="AZ33" s="431"/>
      <c r="BA33" s="412"/>
      <c r="BB33" s="413"/>
      <c r="BC33" s="456"/>
      <c r="BD33" s="456"/>
      <c r="BE33" s="311"/>
      <c r="BI33" s="491"/>
      <c r="BJ33" s="491"/>
      <c r="BL33" s="463" t="str">
        <f>IF(AF33&gt;1300000,"←配偶者を扶養手当や共済の被扶養者にされている場合は、被扶養者のままでよいか確認をお願いします。","")</f>
        <v/>
      </c>
      <c r="BM33" s="463"/>
      <c r="BN33" s="463"/>
      <c r="BO33" s="463"/>
      <c r="BP33" s="463"/>
      <c r="BQ33" s="463"/>
      <c r="BR33" s="463"/>
      <c r="BS33" s="463"/>
      <c r="BT33" s="463"/>
      <c r="BU33" s="463"/>
      <c r="BV33" s="463"/>
      <c r="BW33" s="463"/>
      <c r="BX33" s="463"/>
      <c r="BY33" s="463"/>
      <c r="BZ33" s="463"/>
      <c r="CA33" s="463"/>
      <c r="CB33" s="463"/>
      <c r="CC33" s="463"/>
      <c r="CD33" s="463"/>
      <c r="CE33" s="463"/>
      <c r="CF33" s="463"/>
      <c r="CG33" s="463"/>
      <c r="CH33" s="463"/>
      <c r="CI33" s="463"/>
      <c r="CJ33" s="463"/>
      <c r="CK33" s="463"/>
      <c r="CL33" s="463"/>
    </row>
    <row r="34" spans="2:90" ht="8.25" customHeight="1">
      <c r="B34" s="54"/>
      <c r="C34" s="150"/>
      <c r="D34" s="150"/>
      <c r="E34" s="220"/>
      <c r="F34" s="220"/>
      <c r="G34" s="220"/>
      <c r="H34" s="220"/>
      <c r="I34" s="220"/>
      <c r="J34" s="544"/>
      <c r="K34" s="545"/>
      <c r="L34" s="545"/>
      <c r="M34" s="546"/>
      <c r="N34" s="567">
        <v>6570000</v>
      </c>
      <c r="O34" s="530"/>
      <c r="P34" s="530"/>
      <c r="Q34" s="530"/>
      <c r="R34" s="568"/>
      <c r="S34" s="57"/>
      <c r="T34" s="57"/>
      <c r="U34" s="57"/>
      <c r="V34" s="67"/>
      <c r="W34" s="67"/>
      <c r="X34" s="67"/>
      <c r="Y34" s="150"/>
      <c r="Z34" s="150"/>
      <c r="AA34" s="220"/>
      <c r="AB34" s="220"/>
      <c r="AC34" s="220"/>
      <c r="AD34" s="220"/>
      <c r="AE34" s="220"/>
      <c r="AF34" s="544"/>
      <c r="AG34" s="545"/>
      <c r="AH34" s="545"/>
      <c r="AI34" s="545"/>
      <c r="AJ34" s="546"/>
      <c r="AK34" s="567">
        <v>360000</v>
      </c>
      <c r="AL34" s="530"/>
      <c r="AM34" s="530"/>
      <c r="AN34" s="530"/>
      <c r="AO34" s="568"/>
      <c r="AP34" s="69"/>
      <c r="AQ34" s="69"/>
      <c r="AR34" s="429"/>
      <c r="AS34" s="162"/>
      <c r="AT34" s="244" t="s">
        <v>26</v>
      </c>
      <c r="AU34" s="244"/>
      <c r="AV34" s="244"/>
      <c r="AW34" s="244"/>
      <c r="AX34" s="244"/>
      <c r="AY34" s="244"/>
      <c r="AZ34" s="244"/>
      <c r="BA34" s="412"/>
      <c r="BB34" s="413"/>
      <c r="BC34" s="456"/>
      <c r="BD34" s="456"/>
      <c r="BE34" s="311"/>
      <c r="BI34" s="491"/>
      <c r="BJ34" s="491"/>
      <c r="BL34" s="463"/>
      <c r="BM34" s="463"/>
      <c r="BN34" s="463"/>
      <c r="BO34" s="463"/>
      <c r="BP34" s="463"/>
      <c r="BQ34" s="463"/>
      <c r="BR34" s="463"/>
      <c r="BS34" s="463"/>
      <c r="BT34" s="463"/>
      <c r="BU34" s="463"/>
      <c r="BV34" s="463"/>
      <c r="BW34" s="463"/>
      <c r="BX34" s="463"/>
      <c r="BY34" s="463"/>
      <c r="BZ34" s="463"/>
      <c r="CA34" s="463"/>
      <c r="CB34" s="463"/>
      <c r="CC34" s="463"/>
      <c r="CD34" s="463"/>
      <c r="CE34" s="463"/>
      <c r="CF34" s="463"/>
      <c r="CG34" s="463"/>
      <c r="CH34" s="463"/>
      <c r="CI34" s="463"/>
      <c r="CJ34" s="463"/>
      <c r="CK34" s="463"/>
      <c r="CL34" s="463"/>
    </row>
    <row r="35" spans="2:90" ht="6" customHeight="1">
      <c r="B35" s="54"/>
      <c r="C35" s="150"/>
      <c r="D35" s="150"/>
      <c r="E35" s="220"/>
      <c r="F35" s="220"/>
      <c r="G35" s="220"/>
      <c r="H35" s="220"/>
      <c r="I35" s="220"/>
      <c r="J35" s="544"/>
      <c r="K35" s="545"/>
      <c r="L35" s="545"/>
      <c r="M35" s="546"/>
      <c r="N35" s="567"/>
      <c r="O35" s="530"/>
      <c r="P35" s="530"/>
      <c r="Q35" s="530"/>
      <c r="R35" s="568"/>
      <c r="S35" s="57"/>
      <c r="T35" s="57"/>
      <c r="U35" s="57"/>
      <c r="V35" s="67"/>
      <c r="W35" s="67"/>
      <c r="X35" s="67"/>
      <c r="Y35" s="150"/>
      <c r="Z35" s="150"/>
      <c r="AA35" s="220"/>
      <c r="AB35" s="220"/>
      <c r="AC35" s="220"/>
      <c r="AD35" s="220"/>
      <c r="AE35" s="220"/>
      <c r="AF35" s="544"/>
      <c r="AG35" s="545"/>
      <c r="AH35" s="545"/>
      <c r="AI35" s="545"/>
      <c r="AJ35" s="546"/>
      <c r="AK35" s="567"/>
      <c r="AL35" s="530"/>
      <c r="AM35" s="530"/>
      <c r="AN35" s="530"/>
      <c r="AO35" s="568"/>
      <c r="AP35" s="69"/>
      <c r="AQ35" s="69"/>
      <c r="AR35" s="429"/>
      <c r="AS35" s="569" t="s">
        <v>128</v>
      </c>
      <c r="AT35" s="124"/>
      <c r="AU35" s="124"/>
      <c r="AV35" s="124"/>
      <c r="AW35" s="124"/>
      <c r="AX35" s="124"/>
      <c r="AY35" s="124"/>
      <c r="AZ35" s="124"/>
      <c r="BA35" s="412" t="s">
        <v>82</v>
      </c>
      <c r="BB35" s="413"/>
      <c r="BC35" s="456"/>
      <c r="BD35" s="456"/>
      <c r="BE35" s="311"/>
      <c r="BI35" s="491"/>
      <c r="BJ35" s="491"/>
      <c r="BL35" s="463"/>
      <c r="BM35" s="463"/>
      <c r="BN35" s="463"/>
      <c r="BO35" s="463"/>
      <c r="BP35" s="463"/>
      <c r="BQ35" s="463"/>
      <c r="BR35" s="463"/>
      <c r="BS35" s="463"/>
      <c r="BT35" s="463"/>
      <c r="BU35" s="463"/>
      <c r="BV35" s="463"/>
      <c r="BW35" s="463"/>
      <c r="BX35" s="463"/>
      <c r="BY35" s="463"/>
      <c r="BZ35" s="463"/>
      <c r="CA35" s="463"/>
      <c r="CB35" s="463"/>
      <c r="CC35" s="463"/>
      <c r="CD35" s="463"/>
      <c r="CE35" s="463"/>
      <c r="CF35" s="463"/>
      <c r="CG35" s="463"/>
      <c r="CH35" s="463"/>
      <c r="CI35" s="463"/>
      <c r="CJ35" s="463"/>
      <c r="CK35" s="463"/>
      <c r="CL35" s="463"/>
    </row>
    <row r="36" spans="2:90" ht="9" customHeight="1">
      <c r="B36" s="54"/>
      <c r="C36" s="150"/>
      <c r="D36" s="150"/>
      <c r="E36" s="220"/>
      <c r="F36" s="220"/>
      <c r="G36" s="220"/>
      <c r="H36" s="220"/>
      <c r="I36" s="220"/>
      <c r="J36" s="544"/>
      <c r="K36" s="545"/>
      <c r="L36" s="545"/>
      <c r="M36" s="546"/>
      <c r="N36" s="567"/>
      <c r="O36" s="530"/>
      <c r="P36" s="530"/>
      <c r="Q36" s="530"/>
      <c r="R36" s="568"/>
      <c r="S36" s="57"/>
      <c r="T36" s="57"/>
      <c r="U36" s="57"/>
      <c r="V36" s="67"/>
      <c r="W36" s="67"/>
      <c r="X36" s="67"/>
      <c r="Y36" s="150"/>
      <c r="Z36" s="150"/>
      <c r="AA36" s="220"/>
      <c r="AB36" s="220"/>
      <c r="AC36" s="220"/>
      <c r="AD36" s="220"/>
      <c r="AE36" s="220"/>
      <c r="AF36" s="544"/>
      <c r="AG36" s="545"/>
      <c r="AH36" s="545"/>
      <c r="AI36" s="545"/>
      <c r="AJ36" s="546"/>
      <c r="AK36" s="567"/>
      <c r="AL36" s="530"/>
      <c r="AM36" s="530"/>
      <c r="AN36" s="530"/>
      <c r="AO36" s="568"/>
      <c r="AP36" s="69"/>
      <c r="AQ36" s="69"/>
      <c r="AR36" s="429"/>
      <c r="AS36" s="569"/>
      <c r="AT36" s="171" t="s">
        <v>28</v>
      </c>
      <c r="AU36" s="171"/>
      <c r="AV36" s="171"/>
      <c r="AW36" s="171"/>
      <c r="AX36" s="171"/>
      <c r="AY36" s="171"/>
      <c r="AZ36" s="172"/>
      <c r="BA36" s="412"/>
      <c r="BB36" s="413"/>
      <c r="BC36" s="456"/>
      <c r="BD36" s="456"/>
      <c r="BE36" s="311"/>
      <c r="BI36" s="491"/>
      <c r="BJ36" s="491"/>
      <c r="BL36" s="463"/>
      <c r="BM36" s="463"/>
      <c r="BN36" s="463"/>
      <c r="BO36" s="463"/>
      <c r="BP36" s="463"/>
      <c r="BQ36" s="463"/>
      <c r="BR36" s="463"/>
      <c r="BS36" s="463"/>
      <c r="BT36" s="463"/>
      <c r="BU36" s="463"/>
      <c r="BV36" s="463"/>
      <c r="BW36" s="463"/>
      <c r="BX36" s="463"/>
      <c r="BY36" s="463"/>
      <c r="BZ36" s="463"/>
      <c r="CA36" s="463"/>
      <c r="CB36" s="463"/>
      <c r="CC36" s="463"/>
      <c r="CD36" s="463"/>
      <c r="CE36" s="463"/>
      <c r="CF36" s="463"/>
      <c r="CG36" s="463"/>
      <c r="CH36" s="463"/>
      <c r="CI36" s="463"/>
      <c r="CJ36" s="463"/>
      <c r="CK36" s="463"/>
      <c r="CL36" s="463"/>
    </row>
    <row r="37" spans="2:90" ht="9.9499999999999993" customHeight="1">
      <c r="B37" s="54"/>
      <c r="C37" s="230"/>
      <c r="D37" s="230"/>
      <c r="E37" s="221"/>
      <c r="F37" s="221"/>
      <c r="G37" s="221"/>
      <c r="H37" s="221"/>
      <c r="I37" s="221"/>
      <c r="J37" s="222"/>
      <c r="K37" s="223"/>
      <c r="L37" s="223"/>
      <c r="M37" s="72" t="s">
        <v>20</v>
      </c>
      <c r="N37" s="227"/>
      <c r="O37" s="228"/>
      <c r="P37" s="228"/>
      <c r="Q37" s="228"/>
      <c r="R37" s="73" t="s">
        <v>20</v>
      </c>
      <c r="S37" s="57"/>
      <c r="T37" s="57"/>
      <c r="U37" s="57"/>
      <c r="V37" s="67"/>
      <c r="W37" s="67"/>
      <c r="X37" s="67"/>
      <c r="Y37" s="150"/>
      <c r="Z37" s="150"/>
      <c r="AA37" s="220"/>
      <c r="AB37" s="220"/>
      <c r="AC37" s="220"/>
      <c r="AD37" s="220"/>
      <c r="AE37" s="220"/>
      <c r="AF37" s="231"/>
      <c r="AG37" s="232"/>
      <c r="AH37" s="232"/>
      <c r="AI37" s="232"/>
      <c r="AJ37" s="74" t="s">
        <v>20</v>
      </c>
      <c r="AK37" s="492"/>
      <c r="AL37" s="493"/>
      <c r="AM37" s="493"/>
      <c r="AN37" s="493"/>
      <c r="AO37" s="74" t="s">
        <v>20</v>
      </c>
      <c r="AP37" s="69"/>
      <c r="AQ37" s="69"/>
      <c r="AR37" s="429"/>
      <c r="AS37" s="569"/>
      <c r="AT37" s="75"/>
      <c r="AU37" s="75"/>
      <c r="AV37" s="75"/>
      <c r="AW37" s="75"/>
      <c r="AX37" s="75"/>
      <c r="AY37" s="75"/>
      <c r="AZ37" s="75"/>
      <c r="BA37" s="412"/>
      <c r="BB37" s="413"/>
      <c r="BC37" s="456"/>
      <c r="BD37" s="456"/>
      <c r="BE37" s="311"/>
      <c r="BI37" s="491"/>
      <c r="BJ37" s="491"/>
    </row>
    <row r="38" spans="2:90" ht="6" customHeight="1">
      <c r="B38" s="54"/>
      <c r="C38" s="206">
        <v>-2</v>
      </c>
      <c r="D38" s="206"/>
      <c r="E38" s="208" t="s">
        <v>21</v>
      </c>
      <c r="F38" s="208"/>
      <c r="G38" s="208"/>
      <c r="H38" s="208"/>
      <c r="I38" s="208"/>
      <c r="J38" s="209"/>
      <c r="K38" s="210"/>
      <c r="L38" s="210"/>
      <c r="M38" s="211"/>
      <c r="N38" s="180" t="s">
        <v>22</v>
      </c>
      <c r="O38" s="181"/>
      <c r="P38" s="181"/>
      <c r="Q38" s="181"/>
      <c r="R38" s="182"/>
      <c r="S38" s="57"/>
      <c r="T38" s="57"/>
      <c r="U38" s="57"/>
      <c r="V38" s="67"/>
      <c r="W38" s="67"/>
      <c r="X38" s="67"/>
      <c r="Y38" s="150">
        <v>-2</v>
      </c>
      <c r="Z38" s="150"/>
      <c r="AA38" s="136" t="s">
        <v>21</v>
      </c>
      <c r="AB38" s="136"/>
      <c r="AC38" s="136"/>
      <c r="AD38" s="136"/>
      <c r="AE38" s="136"/>
      <c r="AF38" s="151"/>
      <c r="AG38" s="152"/>
      <c r="AH38" s="152"/>
      <c r="AI38" s="152"/>
      <c r="AJ38" s="153"/>
      <c r="AK38" s="177" t="s">
        <v>22</v>
      </c>
      <c r="AL38" s="178"/>
      <c r="AM38" s="178"/>
      <c r="AN38" s="178"/>
      <c r="AO38" s="179"/>
      <c r="AP38" s="69"/>
      <c r="AQ38" s="69"/>
      <c r="AR38" s="429"/>
      <c r="AS38" s="162" t="str">
        <f>IF(簡易計算式シート!O42=TRUE,"☑","□")</f>
        <v>□</v>
      </c>
      <c r="AT38" s="462"/>
      <c r="AU38" s="462"/>
      <c r="AV38" s="462"/>
      <c r="AW38" s="462"/>
      <c r="AX38" s="462"/>
      <c r="AY38" s="124"/>
      <c r="AZ38" s="124"/>
      <c r="BA38" s="412" t="s">
        <v>32</v>
      </c>
      <c r="BB38" s="413"/>
      <c r="BC38" s="457" t="s">
        <v>34</v>
      </c>
      <c r="BD38" s="457"/>
      <c r="BE38" s="312"/>
      <c r="BI38" s="491"/>
      <c r="BJ38" s="491"/>
    </row>
    <row r="39" spans="2:90" ht="12.75" customHeight="1">
      <c r="B39" s="54"/>
      <c r="C39" s="150"/>
      <c r="D39" s="150"/>
      <c r="E39" s="136"/>
      <c r="F39" s="136"/>
      <c r="G39" s="136"/>
      <c r="H39" s="136"/>
      <c r="I39" s="136"/>
      <c r="J39" s="212"/>
      <c r="K39" s="213"/>
      <c r="L39" s="213"/>
      <c r="M39" s="214"/>
      <c r="N39" s="180"/>
      <c r="O39" s="181"/>
      <c r="P39" s="181"/>
      <c r="Q39" s="181"/>
      <c r="R39" s="182"/>
      <c r="S39" s="57"/>
      <c r="T39" s="57"/>
      <c r="U39" s="57"/>
      <c r="V39" s="67"/>
      <c r="W39" s="67"/>
      <c r="X39" s="67"/>
      <c r="Y39" s="150"/>
      <c r="Z39" s="150"/>
      <c r="AA39" s="136"/>
      <c r="AB39" s="136"/>
      <c r="AC39" s="136"/>
      <c r="AD39" s="136"/>
      <c r="AE39" s="136"/>
      <c r="AF39" s="154"/>
      <c r="AG39" s="155"/>
      <c r="AH39" s="155"/>
      <c r="AI39" s="155"/>
      <c r="AJ39" s="156"/>
      <c r="AK39" s="180"/>
      <c r="AL39" s="181"/>
      <c r="AM39" s="181"/>
      <c r="AN39" s="181"/>
      <c r="AO39" s="182"/>
      <c r="AP39" s="69"/>
      <c r="AQ39" s="69"/>
      <c r="AR39" s="429"/>
      <c r="AS39" s="162"/>
      <c r="AT39" s="171" t="s">
        <v>29</v>
      </c>
      <c r="AU39" s="171"/>
      <c r="AV39" s="171"/>
      <c r="AW39" s="171"/>
      <c r="AX39" s="171"/>
      <c r="AY39" s="171"/>
      <c r="AZ39" s="172"/>
      <c r="BA39" s="412"/>
      <c r="BB39" s="413"/>
      <c r="BC39" s="457"/>
      <c r="BD39" s="457"/>
      <c r="BE39" s="312"/>
      <c r="BI39" s="491"/>
      <c r="BJ39" s="491"/>
    </row>
    <row r="40" spans="2:90" ht="6" customHeight="1">
      <c r="B40" s="54"/>
      <c r="C40" s="150"/>
      <c r="D40" s="150"/>
      <c r="E40" s="136"/>
      <c r="F40" s="136"/>
      <c r="G40" s="136"/>
      <c r="H40" s="136"/>
      <c r="I40" s="136"/>
      <c r="J40" s="212"/>
      <c r="K40" s="213"/>
      <c r="L40" s="213"/>
      <c r="M40" s="214"/>
      <c r="N40" s="544">
        <v>0</v>
      </c>
      <c r="O40" s="545"/>
      <c r="P40" s="545"/>
      <c r="Q40" s="545"/>
      <c r="R40" s="546"/>
      <c r="S40" s="57"/>
      <c r="T40" s="57"/>
      <c r="U40" s="57"/>
      <c r="V40" s="67"/>
      <c r="W40" s="67"/>
      <c r="X40" s="67"/>
      <c r="Y40" s="150"/>
      <c r="Z40" s="150"/>
      <c r="AA40" s="136"/>
      <c r="AB40" s="136"/>
      <c r="AC40" s="136"/>
      <c r="AD40" s="136"/>
      <c r="AE40" s="136"/>
      <c r="AF40" s="154"/>
      <c r="AG40" s="155"/>
      <c r="AH40" s="155"/>
      <c r="AI40" s="155"/>
      <c r="AJ40" s="156"/>
      <c r="AK40" s="174"/>
      <c r="AL40" s="175"/>
      <c r="AM40" s="175"/>
      <c r="AN40" s="175"/>
      <c r="AO40" s="176"/>
      <c r="AP40" s="69"/>
      <c r="AQ40" s="69"/>
      <c r="AR40" s="429"/>
      <c r="AS40" s="162"/>
      <c r="AT40" s="75"/>
      <c r="AU40" s="75"/>
      <c r="AV40" s="75"/>
      <c r="AW40" s="75"/>
      <c r="AX40" s="75"/>
      <c r="AY40" s="75"/>
      <c r="AZ40" s="75"/>
      <c r="BA40" s="412"/>
      <c r="BB40" s="413"/>
      <c r="BC40" s="457"/>
      <c r="BD40" s="457"/>
      <c r="BE40" s="312"/>
      <c r="BI40" s="491"/>
      <c r="BJ40" s="491"/>
    </row>
    <row r="41" spans="2:90" ht="6" customHeight="1">
      <c r="B41" s="54"/>
      <c r="C41" s="150"/>
      <c r="D41" s="150"/>
      <c r="E41" s="136"/>
      <c r="F41" s="136"/>
      <c r="G41" s="136"/>
      <c r="H41" s="136"/>
      <c r="I41" s="136"/>
      <c r="J41" s="212"/>
      <c r="K41" s="213"/>
      <c r="L41" s="213"/>
      <c r="M41" s="214"/>
      <c r="N41" s="544"/>
      <c r="O41" s="545"/>
      <c r="P41" s="545"/>
      <c r="Q41" s="545"/>
      <c r="R41" s="546"/>
      <c r="S41" s="57"/>
      <c r="T41" s="57"/>
      <c r="U41" s="57"/>
      <c r="V41" s="67"/>
      <c r="W41" s="67"/>
      <c r="X41" s="67"/>
      <c r="Y41" s="150"/>
      <c r="Z41" s="150"/>
      <c r="AA41" s="136"/>
      <c r="AB41" s="136"/>
      <c r="AC41" s="136"/>
      <c r="AD41" s="136"/>
      <c r="AE41" s="136"/>
      <c r="AF41" s="154"/>
      <c r="AG41" s="155"/>
      <c r="AH41" s="155"/>
      <c r="AI41" s="155"/>
      <c r="AJ41" s="156"/>
      <c r="AK41" s="174"/>
      <c r="AL41" s="175"/>
      <c r="AM41" s="175"/>
      <c r="AN41" s="175"/>
      <c r="AO41" s="176"/>
      <c r="AP41" s="69"/>
      <c r="AQ41" s="69"/>
      <c r="AR41" s="429"/>
      <c r="AS41" s="162" t="str">
        <f>IF(簡易計算式シート!O43=TRUE,"☑","□")</f>
        <v>□</v>
      </c>
      <c r="AT41" s="462"/>
      <c r="AU41" s="462"/>
      <c r="AV41" s="462"/>
      <c r="AW41" s="462"/>
      <c r="AX41" s="462"/>
      <c r="AY41" s="124"/>
      <c r="AZ41" s="124"/>
      <c r="BA41" s="412" t="s">
        <v>83</v>
      </c>
      <c r="BB41" s="413"/>
      <c r="BC41" s="457"/>
      <c r="BD41" s="457"/>
      <c r="BE41" s="312"/>
      <c r="BI41" s="491"/>
      <c r="BJ41" s="491"/>
    </row>
    <row r="42" spans="2:90" ht="11.25" customHeight="1">
      <c r="B42" s="54"/>
      <c r="C42" s="150"/>
      <c r="D42" s="150"/>
      <c r="E42" s="136"/>
      <c r="F42" s="136"/>
      <c r="G42" s="136"/>
      <c r="H42" s="136"/>
      <c r="I42" s="136"/>
      <c r="J42" s="212"/>
      <c r="K42" s="213"/>
      <c r="L42" s="213"/>
      <c r="M42" s="214"/>
      <c r="N42" s="544"/>
      <c r="O42" s="545"/>
      <c r="P42" s="545"/>
      <c r="Q42" s="545"/>
      <c r="R42" s="546"/>
      <c r="S42" s="57"/>
      <c r="T42" s="57"/>
      <c r="U42" s="57"/>
      <c r="V42" s="67"/>
      <c r="W42" s="67"/>
      <c r="X42" s="67"/>
      <c r="Y42" s="150"/>
      <c r="Z42" s="150"/>
      <c r="AA42" s="136"/>
      <c r="AB42" s="136"/>
      <c r="AC42" s="136"/>
      <c r="AD42" s="136"/>
      <c r="AE42" s="136"/>
      <c r="AF42" s="154"/>
      <c r="AG42" s="155"/>
      <c r="AH42" s="155"/>
      <c r="AI42" s="155"/>
      <c r="AJ42" s="156"/>
      <c r="AK42" s="174"/>
      <c r="AL42" s="175"/>
      <c r="AM42" s="175"/>
      <c r="AN42" s="175"/>
      <c r="AO42" s="176"/>
      <c r="AP42" s="69"/>
      <c r="AQ42" s="69"/>
      <c r="AR42" s="429"/>
      <c r="AS42" s="162"/>
      <c r="AT42" s="171" t="s">
        <v>30</v>
      </c>
      <c r="AU42" s="171"/>
      <c r="AV42" s="171"/>
      <c r="AW42" s="171"/>
      <c r="AX42" s="171"/>
      <c r="AY42" s="171"/>
      <c r="AZ42" s="172"/>
      <c r="BA42" s="412"/>
      <c r="BB42" s="413"/>
      <c r="BC42" s="457"/>
      <c r="BD42" s="457"/>
      <c r="BE42" s="312"/>
      <c r="BI42" s="491"/>
      <c r="BJ42" s="491"/>
    </row>
    <row r="43" spans="2:90" ht="6" customHeight="1" thickBot="1">
      <c r="B43" s="54"/>
      <c r="C43" s="150"/>
      <c r="D43" s="150"/>
      <c r="E43" s="136"/>
      <c r="F43" s="136"/>
      <c r="G43" s="136"/>
      <c r="H43" s="136"/>
      <c r="I43" s="136"/>
      <c r="J43" s="212"/>
      <c r="K43" s="213"/>
      <c r="L43" s="213"/>
      <c r="M43" s="214"/>
      <c r="N43" s="544"/>
      <c r="O43" s="545"/>
      <c r="P43" s="545"/>
      <c r="Q43" s="545"/>
      <c r="R43" s="546"/>
      <c r="S43" s="57"/>
      <c r="T43" s="57"/>
      <c r="U43" s="57"/>
      <c r="V43" s="67"/>
      <c r="W43" s="67"/>
      <c r="X43" s="67"/>
      <c r="Y43" s="150"/>
      <c r="Z43" s="150"/>
      <c r="AA43" s="136"/>
      <c r="AB43" s="136"/>
      <c r="AC43" s="136"/>
      <c r="AD43" s="136"/>
      <c r="AE43" s="136"/>
      <c r="AF43" s="154"/>
      <c r="AG43" s="155"/>
      <c r="AH43" s="155"/>
      <c r="AI43" s="155"/>
      <c r="AJ43" s="156"/>
      <c r="AK43" s="174"/>
      <c r="AL43" s="175"/>
      <c r="AM43" s="175"/>
      <c r="AN43" s="175"/>
      <c r="AO43" s="176"/>
      <c r="AP43" s="69"/>
      <c r="AQ43" s="69"/>
      <c r="AR43" s="429"/>
      <c r="AS43" s="163"/>
      <c r="AT43" s="76"/>
      <c r="AU43" s="76"/>
      <c r="AV43" s="76"/>
      <c r="AW43" s="76"/>
      <c r="AX43" s="76"/>
      <c r="AY43" s="76"/>
      <c r="AZ43" s="77"/>
      <c r="BA43" s="460"/>
      <c r="BB43" s="461"/>
      <c r="BC43" s="458"/>
      <c r="BD43" s="458"/>
      <c r="BE43" s="312"/>
      <c r="BI43" s="491"/>
      <c r="BJ43" s="491"/>
    </row>
    <row r="44" spans="2:90" ht="12" customHeight="1" thickTop="1" thickBot="1">
      <c r="B44" s="54"/>
      <c r="C44" s="207"/>
      <c r="D44" s="207"/>
      <c r="E44" s="192"/>
      <c r="F44" s="192"/>
      <c r="G44" s="192"/>
      <c r="H44" s="192"/>
      <c r="I44" s="192"/>
      <c r="J44" s="215"/>
      <c r="K44" s="216"/>
      <c r="L44" s="216"/>
      <c r="M44" s="217"/>
      <c r="N44" s="173"/>
      <c r="O44" s="173"/>
      <c r="P44" s="173"/>
      <c r="Q44" s="173"/>
      <c r="R44" s="72" t="s">
        <v>20</v>
      </c>
      <c r="S44" s="57"/>
      <c r="T44" s="57"/>
      <c r="U44" s="57"/>
      <c r="V44" s="67"/>
      <c r="W44" s="67"/>
      <c r="X44" s="67"/>
      <c r="Y44" s="150"/>
      <c r="Z44" s="150"/>
      <c r="AA44" s="136"/>
      <c r="AB44" s="136"/>
      <c r="AC44" s="136"/>
      <c r="AD44" s="136"/>
      <c r="AE44" s="136"/>
      <c r="AF44" s="157"/>
      <c r="AG44" s="158"/>
      <c r="AH44" s="158"/>
      <c r="AI44" s="158"/>
      <c r="AJ44" s="159"/>
      <c r="AK44" s="173"/>
      <c r="AL44" s="173"/>
      <c r="AM44" s="173"/>
      <c r="AN44" s="173"/>
      <c r="AO44" s="72" t="s">
        <v>20</v>
      </c>
      <c r="AP44" s="69"/>
      <c r="AQ44" s="69"/>
      <c r="AR44" s="144" t="s">
        <v>31</v>
      </c>
      <c r="AS44" s="145"/>
      <c r="AT44" s="547" t="s">
        <v>82</v>
      </c>
      <c r="AU44" s="548"/>
      <c r="AV44" s="548"/>
      <c r="AW44" s="548"/>
      <c r="AX44" s="548"/>
      <c r="AY44" s="548"/>
      <c r="AZ44" s="548"/>
      <c r="BA44" s="548"/>
      <c r="BB44" s="548"/>
      <c r="BC44" s="548"/>
      <c r="BD44" s="549"/>
      <c r="BI44" s="491"/>
      <c r="BJ44" s="491"/>
    </row>
    <row r="45" spans="2:90" ht="6.75" customHeight="1" thickTop="1">
      <c r="B45" s="54"/>
      <c r="C45" s="222" t="s">
        <v>23</v>
      </c>
      <c r="D45" s="223"/>
      <c r="E45" s="223"/>
      <c r="F45" s="223"/>
      <c r="G45" s="223"/>
      <c r="H45" s="223"/>
      <c r="I45" s="223"/>
      <c r="J45" s="223"/>
      <c r="K45" s="223"/>
      <c r="L45" s="223"/>
      <c r="M45" s="223"/>
      <c r="N45" s="526">
        <f>IF(AND(J33="",N40=""),"",SUM(N34,N40))</f>
        <v>6570000</v>
      </c>
      <c r="O45" s="527"/>
      <c r="P45" s="527"/>
      <c r="Q45" s="527"/>
      <c r="R45" s="528"/>
      <c r="S45" s="57"/>
      <c r="T45" s="57"/>
      <c r="U45" s="57"/>
      <c r="V45" s="67"/>
      <c r="W45" s="67"/>
      <c r="X45" s="67"/>
      <c r="Y45" s="196" t="s">
        <v>24</v>
      </c>
      <c r="Z45" s="196"/>
      <c r="AA45" s="196"/>
      <c r="AB45" s="196"/>
      <c r="AC45" s="196"/>
      <c r="AD45" s="196"/>
      <c r="AE45" s="196"/>
      <c r="AF45" s="196"/>
      <c r="AG45" s="196"/>
      <c r="AH45" s="196"/>
      <c r="AI45" s="196"/>
      <c r="AJ45" s="197"/>
      <c r="AK45" s="532">
        <f>IF(AND(AF33="",AK40=""),"",SUM(AK34,AK40))</f>
        <v>360000</v>
      </c>
      <c r="AL45" s="533"/>
      <c r="AM45" s="533"/>
      <c r="AN45" s="533"/>
      <c r="AO45" s="534"/>
      <c r="AP45" s="69"/>
      <c r="AQ45" s="69"/>
      <c r="AR45" s="146"/>
      <c r="AS45" s="147"/>
      <c r="AT45" s="550"/>
      <c r="AU45" s="523"/>
      <c r="AV45" s="523"/>
      <c r="AW45" s="523"/>
      <c r="AX45" s="523"/>
      <c r="AY45" s="523"/>
      <c r="AZ45" s="523"/>
      <c r="BA45" s="523"/>
      <c r="BB45" s="523"/>
      <c r="BC45" s="523"/>
      <c r="BD45" s="551"/>
      <c r="BI45" s="491"/>
      <c r="BJ45" s="491"/>
    </row>
    <row r="46" spans="2:90" ht="6.75" customHeight="1">
      <c r="B46" s="54"/>
      <c r="C46" s="222"/>
      <c r="D46" s="223"/>
      <c r="E46" s="223"/>
      <c r="F46" s="223"/>
      <c r="G46" s="223"/>
      <c r="H46" s="223"/>
      <c r="I46" s="223"/>
      <c r="J46" s="223"/>
      <c r="K46" s="223"/>
      <c r="L46" s="223"/>
      <c r="M46" s="223"/>
      <c r="N46" s="529"/>
      <c r="O46" s="530"/>
      <c r="P46" s="530"/>
      <c r="Q46" s="530"/>
      <c r="R46" s="531"/>
      <c r="S46" s="57"/>
      <c r="T46" s="57"/>
      <c r="U46" s="57"/>
      <c r="V46" s="67"/>
      <c r="W46" s="67"/>
      <c r="X46" s="67"/>
      <c r="Y46" s="196"/>
      <c r="Z46" s="196"/>
      <c r="AA46" s="196"/>
      <c r="AB46" s="196"/>
      <c r="AC46" s="196"/>
      <c r="AD46" s="196"/>
      <c r="AE46" s="196"/>
      <c r="AF46" s="196"/>
      <c r="AG46" s="196"/>
      <c r="AH46" s="196"/>
      <c r="AI46" s="196"/>
      <c r="AJ46" s="197"/>
      <c r="AK46" s="535"/>
      <c r="AL46" s="536"/>
      <c r="AM46" s="536"/>
      <c r="AN46" s="536"/>
      <c r="AO46" s="537"/>
      <c r="AP46" s="69"/>
      <c r="AQ46" s="69"/>
      <c r="AR46" s="146"/>
      <c r="AS46" s="147"/>
      <c r="AT46" s="552"/>
      <c r="AU46" s="553"/>
      <c r="AV46" s="553"/>
      <c r="AW46" s="553"/>
      <c r="AX46" s="553"/>
      <c r="AY46" s="553"/>
      <c r="AZ46" s="553"/>
      <c r="BA46" s="553"/>
      <c r="BB46" s="553"/>
      <c r="BC46" s="553"/>
      <c r="BD46" s="554"/>
      <c r="BI46" s="491"/>
      <c r="BJ46" s="491"/>
    </row>
    <row r="47" spans="2:90" ht="7.5" customHeight="1" thickBot="1">
      <c r="B47" s="54"/>
      <c r="C47" s="231"/>
      <c r="D47" s="232"/>
      <c r="E47" s="232"/>
      <c r="F47" s="232"/>
      <c r="G47" s="232"/>
      <c r="H47" s="232"/>
      <c r="I47" s="232"/>
      <c r="J47" s="232"/>
      <c r="K47" s="232"/>
      <c r="L47" s="232"/>
      <c r="M47" s="232"/>
      <c r="N47" s="194"/>
      <c r="O47" s="195"/>
      <c r="P47" s="195"/>
      <c r="Q47" s="195"/>
      <c r="R47" s="78" t="s">
        <v>116</v>
      </c>
      <c r="S47" s="57"/>
      <c r="T47" s="57"/>
      <c r="U47" s="57"/>
      <c r="V47" s="67"/>
      <c r="W47" s="67"/>
      <c r="X47" s="67"/>
      <c r="Y47" s="196"/>
      <c r="Z47" s="196"/>
      <c r="AA47" s="196"/>
      <c r="AB47" s="196"/>
      <c r="AC47" s="196"/>
      <c r="AD47" s="196"/>
      <c r="AE47" s="196"/>
      <c r="AF47" s="196"/>
      <c r="AG47" s="196"/>
      <c r="AH47" s="196"/>
      <c r="AI47" s="196"/>
      <c r="AJ47" s="197"/>
      <c r="AK47" s="204"/>
      <c r="AL47" s="205"/>
      <c r="AM47" s="205"/>
      <c r="AN47" s="205"/>
      <c r="AO47" s="79" t="s">
        <v>20</v>
      </c>
      <c r="AP47" s="69"/>
      <c r="AQ47" s="69"/>
      <c r="AR47" s="148"/>
      <c r="AS47" s="149"/>
      <c r="AT47" s="164" t="s">
        <v>84</v>
      </c>
      <c r="AU47" s="165"/>
      <c r="AV47" s="165"/>
      <c r="AW47" s="165"/>
      <c r="AX47" s="165"/>
      <c r="AY47" s="165"/>
      <c r="AZ47" s="165"/>
      <c r="BA47" s="165"/>
      <c r="BB47" s="165"/>
      <c r="BC47" s="165"/>
      <c r="BD47" s="166"/>
      <c r="BI47" s="491"/>
      <c r="BJ47" s="491"/>
    </row>
    <row r="48" spans="2:90" ht="6.75" customHeight="1">
      <c r="B48" s="54"/>
      <c r="C48" s="119"/>
      <c r="D48" s="119"/>
      <c r="E48" s="119"/>
      <c r="F48" s="119"/>
      <c r="G48" s="119"/>
      <c r="H48" s="119"/>
      <c r="I48" s="119"/>
      <c r="J48" s="119"/>
      <c r="K48" s="119"/>
      <c r="L48" s="119"/>
      <c r="M48" s="119"/>
      <c r="N48" s="118"/>
      <c r="O48" s="118"/>
      <c r="P48" s="118"/>
      <c r="Q48" s="118"/>
      <c r="R48" s="59"/>
      <c r="S48" s="57"/>
      <c r="T48" s="57"/>
      <c r="U48" s="57"/>
      <c r="V48" s="67"/>
      <c r="W48" s="67"/>
      <c r="X48" s="67"/>
      <c r="Y48" s="99"/>
      <c r="Z48" s="99"/>
      <c r="AA48" s="99"/>
      <c r="AB48" s="99"/>
      <c r="AC48" s="99"/>
      <c r="AD48" s="99"/>
      <c r="AE48" s="99"/>
      <c r="AF48" s="99"/>
      <c r="AG48" s="99"/>
      <c r="AH48" s="99"/>
      <c r="AI48" s="99"/>
      <c r="AJ48" s="99"/>
      <c r="AK48" s="118"/>
      <c r="AL48" s="118"/>
      <c r="AM48" s="118"/>
      <c r="AN48" s="118"/>
      <c r="AO48" s="59"/>
      <c r="AP48" s="69"/>
      <c r="AQ48" s="69"/>
      <c r="AR48" s="69"/>
      <c r="AS48" s="69"/>
      <c r="AT48" s="70"/>
      <c r="AU48" s="70"/>
      <c r="AV48" s="70"/>
      <c r="AW48" s="70"/>
      <c r="AX48" s="70"/>
      <c r="AY48" s="70"/>
      <c r="AZ48" s="70"/>
      <c r="BA48" s="70"/>
      <c r="BI48" s="491"/>
      <c r="BJ48" s="491"/>
    </row>
    <row r="49" spans="2:66" ht="11.25" customHeight="1" thickBot="1">
      <c r="B49" s="71" t="s">
        <v>109</v>
      </c>
      <c r="C49" s="119"/>
      <c r="D49" s="119"/>
      <c r="E49" s="119"/>
      <c r="F49" s="119"/>
      <c r="G49" s="119"/>
      <c r="H49" s="119"/>
      <c r="I49" s="119"/>
      <c r="J49" s="119"/>
      <c r="K49" s="119"/>
      <c r="L49" s="120"/>
      <c r="M49" s="119"/>
      <c r="N49" s="118"/>
      <c r="O49" s="118"/>
      <c r="P49" s="118"/>
      <c r="Q49" s="118"/>
      <c r="R49" s="59"/>
      <c r="S49" s="57"/>
      <c r="T49" s="57"/>
      <c r="U49" s="57"/>
      <c r="V49" s="67"/>
      <c r="W49" s="67"/>
      <c r="X49" s="67"/>
      <c r="Y49" s="167" t="s">
        <v>121</v>
      </c>
      <c r="Z49" s="167"/>
      <c r="AA49" s="167"/>
      <c r="AB49" s="167"/>
      <c r="AC49" s="167"/>
      <c r="AD49" s="167"/>
      <c r="AE49" s="167"/>
      <c r="AF49" s="167"/>
      <c r="AG49" s="167"/>
      <c r="AH49" s="167"/>
      <c r="AI49" s="99"/>
      <c r="AJ49" s="99"/>
      <c r="AK49" s="118"/>
      <c r="AL49" s="118"/>
      <c r="AM49" s="118"/>
      <c r="AN49" s="118"/>
      <c r="AO49" s="59"/>
      <c r="AP49" s="69"/>
      <c r="AQ49" s="69"/>
      <c r="AR49" s="69"/>
      <c r="AS49" s="69"/>
      <c r="AT49" s="70"/>
      <c r="AU49" s="70"/>
      <c r="AV49" s="70"/>
      <c r="AW49" s="70"/>
      <c r="AX49" s="70"/>
      <c r="AY49" s="70"/>
      <c r="AZ49" s="70"/>
      <c r="BA49" s="70"/>
      <c r="BG49" s="80"/>
      <c r="BI49" s="491"/>
      <c r="BJ49" s="491"/>
    </row>
    <row r="50" spans="2:66" ht="15" customHeight="1" thickBot="1">
      <c r="B50" s="54"/>
      <c r="C50" s="136" t="s">
        <v>25</v>
      </c>
      <c r="D50" s="136"/>
      <c r="E50" s="110" t="s">
        <v>128</v>
      </c>
      <c r="F50" s="252" t="s">
        <v>129</v>
      </c>
      <c r="G50" s="252"/>
      <c r="H50" s="252"/>
      <c r="I50" s="252"/>
      <c r="J50" s="252"/>
      <c r="K50" s="252"/>
      <c r="L50" s="73" t="s">
        <v>421</v>
      </c>
      <c r="M50" s="141" t="s">
        <v>40</v>
      </c>
      <c r="N50" s="142"/>
      <c r="O50" s="136" t="s">
        <v>414</v>
      </c>
      <c r="P50" s="101"/>
      <c r="Q50" s="133" t="s">
        <v>39</v>
      </c>
      <c r="R50" s="133"/>
      <c r="S50" s="133"/>
      <c r="T50" s="133"/>
      <c r="U50" s="57"/>
      <c r="V50" s="67"/>
      <c r="W50" s="67"/>
      <c r="X50" s="67"/>
      <c r="Y50" s="248"/>
      <c r="Z50" s="249"/>
      <c r="AA50" s="245" t="s">
        <v>35</v>
      </c>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C50" s="81"/>
      <c r="BD50" s="168" t="s">
        <v>59</v>
      </c>
      <c r="BE50" s="169"/>
      <c r="BF50" s="169"/>
      <c r="BG50" s="170"/>
      <c r="BI50" s="491"/>
      <c r="BJ50" s="491"/>
    </row>
    <row r="51" spans="2:66" ht="19.5" customHeight="1">
      <c r="B51" s="54"/>
      <c r="C51" s="136"/>
      <c r="D51" s="136"/>
      <c r="E51" s="49" t="str">
        <f>IF(簡易計算式シート!G32=TRUE,"☑","□")</f>
        <v>□</v>
      </c>
      <c r="F51" s="130" t="s">
        <v>130</v>
      </c>
      <c r="G51" s="130"/>
      <c r="H51" s="130"/>
      <c r="I51" s="130"/>
      <c r="J51" s="130"/>
      <c r="K51" s="130"/>
      <c r="L51" s="82" t="s">
        <v>131</v>
      </c>
      <c r="M51" s="131" t="s">
        <v>40</v>
      </c>
      <c r="N51" s="132"/>
      <c r="O51" s="136"/>
      <c r="P51" s="102"/>
      <c r="Q51" s="523" t="s">
        <v>432</v>
      </c>
      <c r="R51" s="523"/>
      <c r="S51" s="523"/>
      <c r="T51" s="523"/>
      <c r="U51" s="57"/>
      <c r="V51" s="67"/>
      <c r="W51" s="67"/>
      <c r="X51" s="67"/>
      <c r="Y51" s="250"/>
      <c r="Z51" s="251"/>
      <c r="AA51" s="160" t="s">
        <v>36</v>
      </c>
      <c r="AB51" s="160" t="s">
        <v>37</v>
      </c>
      <c r="AC51" s="160" t="s">
        <v>38</v>
      </c>
      <c r="AD51" s="247" t="s">
        <v>50</v>
      </c>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C51" s="81"/>
      <c r="BD51" s="538" t="s">
        <v>47</v>
      </c>
      <c r="BE51" s="539"/>
      <c r="BF51" s="539"/>
      <c r="BG51" s="540"/>
      <c r="BI51" s="491"/>
      <c r="BJ51" s="491"/>
    </row>
    <row r="52" spans="2:66" ht="15" customHeight="1" thickBot="1">
      <c r="B52" s="54"/>
      <c r="C52" s="136"/>
      <c r="D52" s="136"/>
      <c r="E52" s="49" t="str">
        <f>IF(簡易計算式シート!G33=TRUE,"☑","□")</f>
        <v>□</v>
      </c>
      <c r="F52" s="130" t="s">
        <v>132</v>
      </c>
      <c r="G52" s="130"/>
      <c r="H52" s="130"/>
      <c r="I52" s="130"/>
      <c r="J52" s="130"/>
      <c r="K52" s="130"/>
      <c r="L52" s="82" t="s">
        <v>422</v>
      </c>
      <c r="M52" s="131" t="s">
        <v>40</v>
      </c>
      <c r="N52" s="132"/>
      <c r="O52" s="136"/>
      <c r="P52" s="103"/>
      <c r="Q52" s="135" t="s">
        <v>412</v>
      </c>
      <c r="R52" s="135"/>
      <c r="S52" s="135"/>
      <c r="T52" s="135"/>
      <c r="U52" s="57"/>
      <c r="V52" s="67"/>
      <c r="W52" s="67"/>
      <c r="X52" s="67"/>
      <c r="Y52" s="250"/>
      <c r="Z52" s="251"/>
      <c r="AA52" s="160"/>
      <c r="AB52" s="160"/>
      <c r="AC52" s="160"/>
      <c r="AD52" s="161" t="s">
        <v>51</v>
      </c>
      <c r="AE52" s="161"/>
      <c r="AF52" s="161"/>
      <c r="AG52" s="161" t="s">
        <v>52</v>
      </c>
      <c r="AH52" s="161"/>
      <c r="AI52" s="161"/>
      <c r="AJ52" s="161" t="s">
        <v>53</v>
      </c>
      <c r="AK52" s="161"/>
      <c r="AL52" s="161"/>
      <c r="AM52" s="161" t="s">
        <v>54</v>
      </c>
      <c r="AN52" s="161"/>
      <c r="AO52" s="161"/>
      <c r="AP52" s="161" t="s">
        <v>55</v>
      </c>
      <c r="AQ52" s="161"/>
      <c r="AR52" s="161"/>
      <c r="AS52" s="161" t="s">
        <v>56</v>
      </c>
      <c r="AT52" s="161"/>
      <c r="AU52" s="161"/>
      <c r="AV52" s="161" t="s">
        <v>57</v>
      </c>
      <c r="AW52" s="161"/>
      <c r="AX52" s="161"/>
      <c r="AY52" s="161" t="s">
        <v>58</v>
      </c>
      <c r="AZ52" s="161"/>
      <c r="BA52" s="161"/>
      <c r="BC52" s="81"/>
      <c r="BD52" s="541"/>
      <c r="BE52" s="542"/>
      <c r="BF52" s="542"/>
      <c r="BG52" s="543"/>
      <c r="BI52" s="491"/>
      <c r="BJ52" s="491"/>
    </row>
    <row r="53" spans="2:66" ht="15" customHeight="1">
      <c r="B53" s="54"/>
      <c r="C53" s="136"/>
      <c r="D53" s="136"/>
      <c r="E53" s="49" t="str">
        <f>IF(簡易計算式シート!G34=TRUE,"☑","□")</f>
        <v>□</v>
      </c>
      <c r="F53" s="130" t="s">
        <v>410</v>
      </c>
      <c r="G53" s="130"/>
      <c r="H53" s="130"/>
      <c r="I53" s="130"/>
      <c r="J53" s="130"/>
      <c r="K53" s="130"/>
      <c r="L53" s="82" t="s">
        <v>413</v>
      </c>
      <c r="M53" s="131" t="s">
        <v>40</v>
      </c>
      <c r="N53" s="132"/>
      <c r="O53" s="136"/>
      <c r="P53" s="100"/>
      <c r="Q53" s="100"/>
      <c r="R53" s="100"/>
      <c r="S53" s="100"/>
      <c r="T53" s="100"/>
      <c r="U53" s="57"/>
      <c r="V53" s="67"/>
      <c r="W53" s="67"/>
      <c r="X53" s="67"/>
      <c r="Y53" s="250"/>
      <c r="Z53" s="251"/>
      <c r="AA53" s="160"/>
      <c r="AB53" s="160"/>
      <c r="AC53" s="160"/>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C53" s="81"/>
      <c r="BD53" s="168" t="s">
        <v>78</v>
      </c>
      <c r="BE53" s="169"/>
      <c r="BF53" s="169"/>
      <c r="BG53" s="170"/>
      <c r="BI53" s="491"/>
      <c r="BJ53" s="491"/>
    </row>
    <row r="54" spans="2:66" ht="15" customHeight="1">
      <c r="B54" s="54"/>
      <c r="C54" s="136"/>
      <c r="D54" s="136"/>
      <c r="E54" s="49" t="str">
        <f>IF(簡易計算式シート!G35=TRUE,"☑","□")</f>
        <v>□</v>
      </c>
      <c r="F54" s="130" t="s">
        <v>411</v>
      </c>
      <c r="G54" s="130"/>
      <c r="H54" s="130"/>
      <c r="I54" s="130"/>
      <c r="J54" s="130"/>
      <c r="K54" s="130"/>
      <c r="L54" s="82"/>
      <c r="M54" s="131" t="s">
        <v>40</v>
      </c>
      <c r="N54" s="132"/>
      <c r="O54" s="140"/>
      <c r="P54" s="104"/>
      <c r="Q54" s="137" t="s">
        <v>61</v>
      </c>
      <c r="R54" s="137"/>
      <c r="S54" s="137"/>
      <c r="T54" s="137"/>
      <c r="U54" s="57"/>
      <c r="V54" s="67"/>
      <c r="W54" s="67"/>
      <c r="X54" s="67"/>
      <c r="Y54" s="250"/>
      <c r="Z54" s="251"/>
      <c r="AA54" s="160"/>
      <c r="AB54" s="160"/>
      <c r="AC54" s="160"/>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D54" s="524" t="str">
        <f>簡易計算式シート!W15</f>
        <v/>
      </c>
      <c r="BE54" s="524"/>
      <c r="BF54" s="524"/>
      <c r="BG54" s="524"/>
      <c r="BI54" s="491"/>
      <c r="BJ54" s="491"/>
    </row>
    <row r="55" spans="2:66" ht="15" customHeight="1">
      <c r="B55" s="54"/>
      <c r="C55" s="136"/>
      <c r="D55" s="136"/>
      <c r="E55" s="49" t="str">
        <f>IF(簡易計算式シート!G36=TRUE,"☑","□")</f>
        <v>□</v>
      </c>
      <c r="F55" s="130" t="s">
        <v>80</v>
      </c>
      <c r="G55" s="130"/>
      <c r="H55" s="130"/>
      <c r="I55" s="130"/>
      <c r="J55" s="130"/>
      <c r="K55" s="130"/>
      <c r="L55" s="82"/>
      <c r="M55" s="246" t="s">
        <v>43</v>
      </c>
      <c r="N55" s="246"/>
      <c r="O55" s="140"/>
      <c r="P55" s="105"/>
      <c r="Q55" s="525" t="s">
        <v>40</v>
      </c>
      <c r="R55" s="525"/>
      <c r="S55" s="525"/>
      <c r="T55" s="525"/>
      <c r="U55" s="57"/>
      <c r="V55" s="67"/>
      <c r="W55" s="67"/>
      <c r="X55" s="67"/>
      <c r="Y55" s="292" t="s">
        <v>119</v>
      </c>
      <c r="Z55" s="121" t="s">
        <v>41</v>
      </c>
      <c r="AA55" s="121" t="s">
        <v>40</v>
      </c>
      <c r="AB55" s="83" t="s">
        <v>47</v>
      </c>
      <c r="AC55" s="83" t="s">
        <v>47</v>
      </c>
      <c r="AD55" s="245" t="s">
        <v>85</v>
      </c>
      <c r="AE55" s="245"/>
      <c r="AF55" s="245"/>
      <c r="AG55" s="245" t="s">
        <v>88</v>
      </c>
      <c r="AH55" s="245"/>
      <c r="AI55" s="245"/>
      <c r="AJ55" s="245" t="s">
        <v>48</v>
      </c>
      <c r="AK55" s="245"/>
      <c r="AL55" s="245"/>
      <c r="AM55" s="192" t="s">
        <v>89</v>
      </c>
      <c r="AN55" s="192"/>
      <c r="AO55" s="192"/>
      <c r="AP55" s="245" t="s">
        <v>45</v>
      </c>
      <c r="AQ55" s="245"/>
      <c r="AR55" s="245"/>
      <c r="AS55" s="245" t="s">
        <v>90</v>
      </c>
      <c r="AT55" s="245"/>
      <c r="AU55" s="245"/>
      <c r="AV55" s="245" t="s">
        <v>95</v>
      </c>
      <c r="AW55" s="245"/>
      <c r="AX55" s="245"/>
      <c r="AY55" s="245" t="s">
        <v>99</v>
      </c>
      <c r="AZ55" s="245"/>
      <c r="BA55" s="245"/>
      <c r="BD55" s="524"/>
      <c r="BE55" s="524"/>
      <c r="BF55" s="524"/>
      <c r="BG55" s="524"/>
      <c r="BI55" s="491"/>
      <c r="BJ55" s="491"/>
    </row>
    <row r="56" spans="2:66" ht="15" customHeight="1">
      <c r="B56" s="54"/>
      <c r="C56" s="136"/>
      <c r="D56" s="136"/>
      <c r="E56" s="50" t="str">
        <f>IF(簡易計算式シート!G37=TRUE,"☑","□")</f>
        <v>□</v>
      </c>
      <c r="F56" s="143" t="s">
        <v>81</v>
      </c>
      <c r="G56" s="143"/>
      <c r="H56" s="143"/>
      <c r="I56" s="143"/>
      <c r="J56" s="143"/>
      <c r="K56" s="143"/>
      <c r="L56" s="84"/>
      <c r="M56" s="208" t="s">
        <v>45</v>
      </c>
      <c r="N56" s="208"/>
      <c r="O56" s="140"/>
      <c r="P56" s="106"/>
      <c r="Q56" s="525"/>
      <c r="R56" s="525"/>
      <c r="S56" s="525"/>
      <c r="T56" s="525"/>
      <c r="U56" s="57"/>
      <c r="V56" s="67"/>
      <c r="W56" s="67"/>
      <c r="X56" s="67"/>
      <c r="Y56" s="293"/>
      <c r="Z56" s="117" t="s">
        <v>42</v>
      </c>
      <c r="AA56" s="117" t="s">
        <v>43</v>
      </c>
      <c r="AB56" s="85" t="s">
        <v>48</v>
      </c>
      <c r="AC56" s="85" t="s">
        <v>48</v>
      </c>
      <c r="AD56" s="160" t="s">
        <v>86</v>
      </c>
      <c r="AE56" s="160"/>
      <c r="AF56" s="160"/>
      <c r="AG56" s="160" t="s">
        <v>89</v>
      </c>
      <c r="AH56" s="160"/>
      <c r="AI56" s="160"/>
      <c r="AJ56" s="160" t="s">
        <v>91</v>
      </c>
      <c r="AK56" s="160"/>
      <c r="AL56" s="160"/>
      <c r="AM56" s="246" t="s">
        <v>93</v>
      </c>
      <c r="AN56" s="246"/>
      <c r="AO56" s="246"/>
      <c r="AP56" s="160" t="s">
        <v>90</v>
      </c>
      <c r="AQ56" s="160"/>
      <c r="AR56" s="160"/>
      <c r="AS56" s="160" t="s">
        <v>96</v>
      </c>
      <c r="AT56" s="160"/>
      <c r="AU56" s="160"/>
      <c r="AV56" s="160" t="s">
        <v>97</v>
      </c>
      <c r="AW56" s="160"/>
      <c r="AX56" s="160"/>
      <c r="AY56" s="160" t="s">
        <v>98</v>
      </c>
      <c r="AZ56" s="160"/>
      <c r="BA56" s="160"/>
      <c r="BD56" s="522" t="s">
        <v>417</v>
      </c>
      <c r="BE56" s="522"/>
      <c r="BF56" s="522"/>
      <c r="BG56" s="522"/>
      <c r="BI56" s="491"/>
      <c r="BJ56" s="491"/>
    </row>
    <row r="57" spans="2:66" ht="15" customHeight="1">
      <c r="B57" s="54"/>
      <c r="C57" s="111" t="s">
        <v>438</v>
      </c>
      <c r="D57" s="119"/>
      <c r="E57" s="119"/>
      <c r="F57" s="119"/>
      <c r="G57" s="119"/>
      <c r="H57" s="119"/>
      <c r="I57" s="119"/>
      <c r="J57" s="119"/>
      <c r="K57" s="119"/>
      <c r="L57" s="119"/>
      <c r="M57" s="119"/>
      <c r="N57" s="118"/>
      <c r="O57" s="118"/>
      <c r="P57" s="107"/>
      <c r="Q57" s="107"/>
      <c r="R57" s="107"/>
      <c r="S57" s="107"/>
      <c r="T57" s="107"/>
      <c r="U57" s="86"/>
      <c r="V57" s="67"/>
      <c r="W57" s="67"/>
      <c r="X57" s="67"/>
      <c r="Y57" s="293"/>
      <c r="Z57" s="117" t="s">
        <v>44</v>
      </c>
      <c r="AA57" s="117" t="s">
        <v>45</v>
      </c>
      <c r="AB57" s="85" t="s">
        <v>49</v>
      </c>
      <c r="AC57" s="85" t="s">
        <v>49</v>
      </c>
      <c r="AD57" s="160" t="s">
        <v>87</v>
      </c>
      <c r="AE57" s="160"/>
      <c r="AF57" s="160"/>
      <c r="AG57" s="160" t="s">
        <v>90</v>
      </c>
      <c r="AH57" s="160"/>
      <c r="AI57" s="160"/>
      <c r="AJ57" s="160" t="s">
        <v>92</v>
      </c>
      <c r="AK57" s="160"/>
      <c r="AL57" s="160"/>
      <c r="AM57" s="246" t="s">
        <v>94</v>
      </c>
      <c r="AN57" s="246"/>
      <c r="AO57" s="246"/>
      <c r="AP57" s="160" t="s">
        <v>95</v>
      </c>
      <c r="AQ57" s="160"/>
      <c r="AR57" s="160"/>
      <c r="AS57" s="160" t="s">
        <v>97</v>
      </c>
      <c r="AT57" s="160"/>
      <c r="AU57" s="160"/>
      <c r="AV57" s="160" t="s">
        <v>98</v>
      </c>
      <c r="AW57" s="160"/>
      <c r="AX57" s="160"/>
      <c r="AY57" s="160" t="s">
        <v>100</v>
      </c>
      <c r="AZ57" s="160"/>
      <c r="BA57" s="160"/>
      <c r="BD57" s="518" t="s">
        <v>128</v>
      </c>
      <c r="BE57" s="518"/>
      <c r="BF57" s="518"/>
      <c r="BG57" s="518"/>
      <c r="BI57" s="491"/>
      <c r="BJ57" s="491"/>
    </row>
    <row r="58" spans="2:66" ht="12.75" customHeight="1">
      <c r="B58" s="54"/>
      <c r="C58" s="111" t="s">
        <v>439</v>
      </c>
      <c r="D58" s="119"/>
      <c r="E58" s="119"/>
      <c r="F58" s="119"/>
      <c r="G58" s="119"/>
      <c r="H58" s="119"/>
      <c r="I58" s="119"/>
      <c r="J58" s="119"/>
      <c r="K58" s="119"/>
      <c r="L58" s="119"/>
      <c r="M58" s="119"/>
      <c r="N58" s="118"/>
      <c r="O58" s="118"/>
      <c r="P58" s="86"/>
      <c r="Q58" s="139" t="s">
        <v>416</v>
      </c>
      <c r="R58" s="139"/>
      <c r="S58" s="139"/>
      <c r="T58" s="139"/>
      <c r="U58" s="86"/>
      <c r="V58" s="67"/>
      <c r="W58" s="67"/>
      <c r="X58" s="67"/>
      <c r="Y58" s="294" t="s">
        <v>46</v>
      </c>
      <c r="Z58" s="295"/>
      <c r="AA58" s="294" t="s">
        <v>33</v>
      </c>
      <c r="AB58" s="295"/>
      <c r="AC58" s="294" t="s">
        <v>123</v>
      </c>
      <c r="AD58" s="307"/>
      <c r="AE58" s="307"/>
      <c r="AF58" s="307"/>
      <c r="AG58" s="307"/>
      <c r="AH58" s="307"/>
      <c r="AI58" s="307"/>
      <c r="AJ58" s="307"/>
      <c r="AK58" s="307"/>
      <c r="AL58" s="307"/>
      <c r="AM58" s="307"/>
      <c r="AN58" s="307"/>
      <c r="AO58" s="307"/>
      <c r="AP58" s="307"/>
      <c r="AQ58" s="307"/>
      <c r="AR58" s="307"/>
      <c r="AS58" s="307"/>
      <c r="AT58" s="307"/>
      <c r="AU58" s="307"/>
      <c r="AV58" s="307"/>
      <c r="AW58" s="307"/>
      <c r="AX58" s="307"/>
      <c r="AY58" s="307"/>
      <c r="AZ58" s="307"/>
      <c r="BA58" s="295"/>
      <c r="BD58" s="518"/>
      <c r="BE58" s="518"/>
      <c r="BF58" s="518"/>
      <c r="BG58" s="518"/>
      <c r="BI58" s="491"/>
      <c r="BJ58" s="491"/>
      <c r="BN58" s="1"/>
    </row>
    <row r="59" spans="2:66" ht="17.25" customHeight="1">
      <c r="B59" s="54"/>
      <c r="C59" s="119"/>
      <c r="D59" s="119"/>
      <c r="E59" s="119"/>
      <c r="F59" s="119"/>
      <c r="G59" s="119"/>
      <c r="H59" s="119"/>
      <c r="I59" s="119"/>
      <c r="J59" s="119"/>
      <c r="K59" s="119"/>
      <c r="L59" s="119"/>
      <c r="M59" s="119"/>
      <c r="N59" s="118"/>
      <c r="O59" s="118"/>
      <c r="P59" s="86"/>
      <c r="Q59" s="518" t="s">
        <v>128</v>
      </c>
      <c r="R59" s="518"/>
      <c r="S59" s="518"/>
      <c r="T59" s="518"/>
      <c r="U59" s="86"/>
      <c r="V59" s="67"/>
      <c r="W59" s="67"/>
      <c r="X59" s="67"/>
      <c r="Y59" s="112" t="s">
        <v>443</v>
      </c>
      <c r="Z59" s="108"/>
      <c r="AA59" s="108"/>
      <c r="AB59" s="66"/>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D59" s="308" t="s">
        <v>445</v>
      </c>
      <c r="BE59" s="309"/>
      <c r="BF59" s="309"/>
      <c r="BG59" s="309"/>
      <c r="BI59" s="491"/>
      <c r="BJ59" s="491"/>
    </row>
    <row r="60" spans="2:66" ht="13.5" customHeight="1">
      <c r="B60" s="54"/>
      <c r="C60" s="119"/>
      <c r="D60" s="119"/>
      <c r="E60" s="119"/>
      <c r="F60" s="119"/>
      <c r="G60" s="119"/>
      <c r="H60" s="119"/>
      <c r="I60" s="119"/>
      <c r="J60" s="119"/>
      <c r="K60" s="119"/>
      <c r="L60" s="119"/>
      <c r="M60" s="119"/>
      <c r="N60" s="118"/>
      <c r="O60" s="118"/>
      <c r="P60" s="118"/>
      <c r="Q60" s="118"/>
      <c r="R60" s="59"/>
      <c r="S60" s="57"/>
      <c r="T60" s="57"/>
      <c r="U60" s="57"/>
      <c r="V60" s="67"/>
      <c r="W60" s="67"/>
      <c r="X60" s="67"/>
      <c r="Y60" s="113" t="s">
        <v>444</v>
      </c>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D60" s="310"/>
      <c r="BE60" s="310"/>
      <c r="BF60" s="310"/>
      <c r="BG60" s="310"/>
      <c r="BI60" s="491"/>
      <c r="BJ60" s="491"/>
    </row>
    <row r="61" spans="2:66" ht="24" customHeight="1">
      <c r="B61" s="54"/>
      <c r="C61" s="87" t="s">
        <v>62</v>
      </c>
      <c r="D61" s="62"/>
      <c r="E61" s="62"/>
      <c r="F61" s="62"/>
      <c r="G61" s="63"/>
      <c r="H61" s="63"/>
      <c r="I61" s="63"/>
      <c r="J61" s="63"/>
      <c r="K61" s="63"/>
      <c r="L61" s="64"/>
      <c r="M61" s="64"/>
      <c r="N61" s="64"/>
      <c r="O61" s="88" t="s">
        <v>441</v>
      </c>
      <c r="P61" s="64"/>
      <c r="Q61" s="64"/>
      <c r="R61" s="64"/>
      <c r="S61" s="64"/>
      <c r="T61" s="64"/>
      <c r="U61" s="64"/>
      <c r="V61" s="64"/>
      <c r="W61" s="64"/>
      <c r="X61" s="64"/>
      <c r="Y61" s="89"/>
      <c r="Z61" s="89"/>
      <c r="AA61" s="89"/>
      <c r="AB61" s="89"/>
      <c r="AC61" s="89"/>
      <c r="AD61" s="90"/>
      <c r="AE61" s="90"/>
      <c r="AF61" s="90"/>
      <c r="AG61" s="90"/>
      <c r="AH61" s="90"/>
      <c r="AI61" s="90"/>
      <c r="AJ61" s="90"/>
      <c r="AK61" s="90"/>
      <c r="AL61" s="90"/>
      <c r="AM61" s="90"/>
      <c r="AN61" s="90"/>
      <c r="AO61" s="90"/>
      <c r="AP61" s="90"/>
      <c r="AQ61" s="90"/>
      <c r="AR61" s="90"/>
      <c r="AS61" s="90"/>
      <c r="AT61" s="90"/>
      <c r="AU61" s="59"/>
      <c r="BI61" s="491"/>
      <c r="BJ61" s="491"/>
    </row>
    <row r="62" spans="2:66" ht="12.75" customHeight="1">
      <c r="B62" s="54" t="s">
        <v>63</v>
      </c>
      <c r="C62" s="54"/>
      <c r="D62" s="56"/>
      <c r="E62" s="56"/>
      <c r="F62" s="56"/>
      <c r="G62" s="125"/>
      <c r="H62" s="125"/>
      <c r="I62" s="125"/>
      <c r="J62" s="125"/>
      <c r="K62" s="125"/>
      <c r="L62" s="57"/>
      <c r="M62" s="57"/>
      <c r="N62" s="57"/>
      <c r="O62" s="57"/>
      <c r="P62" s="57"/>
      <c r="Q62" s="57"/>
      <c r="R62" s="57"/>
      <c r="S62" s="57"/>
      <c r="T62" s="57"/>
      <c r="U62" s="57"/>
      <c r="V62" s="57"/>
      <c r="W62" s="57"/>
      <c r="X62" s="57"/>
      <c r="Y62" s="119"/>
      <c r="Z62" s="119"/>
      <c r="AA62" s="119"/>
      <c r="AB62" s="119"/>
      <c r="AC62" s="119"/>
      <c r="AD62" s="58"/>
      <c r="AE62" s="58"/>
      <c r="AF62" s="58"/>
      <c r="AG62" s="58"/>
      <c r="AH62" s="58"/>
      <c r="AI62" s="58"/>
      <c r="AJ62" s="58"/>
      <c r="AK62" s="58"/>
      <c r="AL62" s="58"/>
      <c r="AM62" s="58"/>
      <c r="AN62" s="58"/>
      <c r="AO62" s="58"/>
      <c r="AP62" s="58"/>
      <c r="AQ62" s="58"/>
      <c r="AR62" s="58"/>
      <c r="AS62" s="58"/>
      <c r="AT62" s="58"/>
      <c r="AU62" s="59"/>
      <c r="BI62" s="491"/>
      <c r="BJ62" s="491"/>
    </row>
    <row r="63" spans="2:66" ht="12.75" customHeight="1">
      <c r="B63" s="54"/>
      <c r="C63" s="54" t="s">
        <v>196</v>
      </c>
      <c r="D63" s="56"/>
      <c r="E63" s="56"/>
      <c r="F63" s="56"/>
      <c r="G63" s="125"/>
      <c r="H63" s="125"/>
      <c r="I63" s="125"/>
      <c r="J63" s="125"/>
      <c r="K63" s="125"/>
      <c r="L63" s="57"/>
      <c r="M63" s="57"/>
      <c r="N63" s="57"/>
      <c r="O63" s="57"/>
      <c r="P63" s="57"/>
      <c r="Q63" s="57"/>
      <c r="R63" s="57"/>
      <c r="S63" s="57"/>
      <c r="T63" s="57"/>
      <c r="U63" s="57"/>
      <c r="V63" s="57"/>
      <c r="W63" s="57"/>
      <c r="X63" s="57"/>
      <c r="Y63" s="119"/>
      <c r="Z63" s="119"/>
      <c r="AA63" s="119"/>
      <c r="AB63" s="119"/>
      <c r="AC63" s="119"/>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I63" s="491"/>
      <c r="BJ63" s="491"/>
      <c r="BK63" s="93"/>
      <c r="BL63" s="92"/>
    </row>
    <row r="64" spans="2:66" ht="12.75" customHeight="1">
      <c r="B64" s="54" t="s">
        <v>122</v>
      </c>
      <c r="C64" s="54"/>
      <c r="D64" s="56"/>
      <c r="E64" s="56"/>
      <c r="F64" s="56"/>
      <c r="G64" s="125"/>
      <c r="H64" s="125"/>
      <c r="I64" s="125"/>
      <c r="J64" s="125"/>
      <c r="K64" s="125"/>
      <c r="L64" s="57"/>
      <c r="M64" s="57"/>
      <c r="N64" s="57"/>
      <c r="O64" s="57"/>
      <c r="P64" s="57"/>
      <c r="Q64" s="57"/>
      <c r="R64" s="57"/>
      <c r="S64" s="57"/>
      <c r="T64" s="57"/>
      <c r="U64" s="57"/>
      <c r="V64" s="57"/>
      <c r="W64" s="57"/>
      <c r="X64" s="57"/>
      <c r="Y64" s="119"/>
      <c r="Z64" s="119"/>
      <c r="AA64" s="119"/>
      <c r="AB64" s="119"/>
      <c r="AC64" s="119"/>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I64" s="491"/>
      <c r="BJ64" s="491"/>
    </row>
    <row r="65" spans="2:62" ht="12.75" customHeight="1">
      <c r="B65" s="54" t="s">
        <v>64</v>
      </c>
      <c r="C65" s="54"/>
      <c r="D65" s="56"/>
      <c r="E65" s="56"/>
      <c r="F65" s="56"/>
      <c r="G65" s="125"/>
      <c r="H65" s="125"/>
      <c r="I65" s="125"/>
      <c r="J65" s="125"/>
      <c r="K65" s="125"/>
      <c r="L65" s="57"/>
      <c r="M65" s="57"/>
      <c r="N65" s="57"/>
      <c r="O65" s="57"/>
      <c r="P65" s="57"/>
      <c r="Q65" s="57"/>
      <c r="R65" s="57"/>
      <c r="S65" s="57"/>
      <c r="T65" s="57"/>
      <c r="U65" s="57"/>
      <c r="V65" s="57"/>
      <c r="W65" s="57"/>
      <c r="X65" s="57"/>
      <c r="Y65" s="119"/>
      <c r="Z65" s="119"/>
      <c r="AA65" s="119"/>
      <c r="AB65" s="119"/>
      <c r="AC65" s="119"/>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I65" s="491"/>
      <c r="BJ65" s="491"/>
    </row>
    <row r="66" spans="2:62" ht="7.5" customHeight="1">
      <c r="B66" s="54"/>
      <c r="C66" s="136" t="s">
        <v>110</v>
      </c>
      <c r="D66" s="136"/>
      <c r="E66" s="268"/>
      <c r="F66" s="270" t="s">
        <v>169</v>
      </c>
      <c r="G66" s="270"/>
      <c r="H66" s="270"/>
      <c r="I66" s="270"/>
      <c r="J66" s="270"/>
      <c r="K66" s="270"/>
      <c r="L66" s="270"/>
      <c r="M66" s="270"/>
      <c r="N66" s="270"/>
      <c r="O66" s="270"/>
      <c r="P66" s="270"/>
      <c r="Q66" s="270"/>
      <c r="R66" s="270"/>
      <c r="S66" s="271"/>
      <c r="T66" s="57"/>
      <c r="U66" s="57"/>
      <c r="V66" s="137" t="s">
        <v>74</v>
      </c>
      <c r="W66" s="192" t="s">
        <v>65</v>
      </c>
      <c r="X66" s="192"/>
      <c r="Y66" s="192"/>
      <c r="Z66" s="192"/>
      <c r="AA66" s="192"/>
      <c r="AB66" s="192"/>
      <c r="AC66" s="192"/>
      <c r="AD66" s="260" t="s">
        <v>66</v>
      </c>
      <c r="AE66" s="260"/>
      <c r="AF66" s="260"/>
      <c r="AG66" s="260"/>
      <c r="AH66" s="260"/>
      <c r="AI66" s="260"/>
      <c r="AJ66" s="260"/>
      <c r="AK66" s="260"/>
      <c r="AL66" s="260"/>
      <c r="AM66" s="260"/>
      <c r="AN66" s="260"/>
      <c r="AO66" s="283" t="s">
        <v>68</v>
      </c>
      <c r="AP66" s="283"/>
      <c r="AQ66" s="283"/>
      <c r="AR66" s="283"/>
      <c r="AS66" s="283"/>
      <c r="AT66" s="283"/>
      <c r="AU66" s="283"/>
      <c r="AV66" s="283"/>
      <c r="AW66" s="283"/>
      <c r="AY66" s="137" t="s">
        <v>75</v>
      </c>
      <c r="AZ66" s="296" t="s">
        <v>76</v>
      </c>
      <c r="BA66" s="296"/>
      <c r="BB66" s="296"/>
      <c r="BC66" s="296"/>
      <c r="BD66" s="296"/>
      <c r="BE66" s="296"/>
      <c r="BF66" s="296"/>
      <c r="BG66" s="296"/>
      <c r="BI66" s="491"/>
      <c r="BJ66" s="491"/>
    </row>
    <row r="67" spans="2:62" ht="7.5" customHeight="1">
      <c r="B67" s="54"/>
      <c r="C67" s="136"/>
      <c r="D67" s="136"/>
      <c r="E67" s="269"/>
      <c r="F67" s="272"/>
      <c r="G67" s="272"/>
      <c r="H67" s="272"/>
      <c r="I67" s="272"/>
      <c r="J67" s="272"/>
      <c r="K67" s="272"/>
      <c r="L67" s="272"/>
      <c r="M67" s="272"/>
      <c r="N67" s="272"/>
      <c r="O67" s="272"/>
      <c r="P67" s="272"/>
      <c r="Q67" s="272"/>
      <c r="R67" s="272"/>
      <c r="S67" s="273"/>
      <c r="T67" s="57"/>
      <c r="U67" s="57"/>
      <c r="V67" s="137"/>
      <c r="W67" s="246"/>
      <c r="X67" s="246"/>
      <c r="Y67" s="246"/>
      <c r="Z67" s="246"/>
      <c r="AA67" s="246"/>
      <c r="AB67" s="246"/>
      <c r="AC67" s="246"/>
      <c r="AD67" s="261"/>
      <c r="AE67" s="261"/>
      <c r="AF67" s="261"/>
      <c r="AG67" s="261"/>
      <c r="AH67" s="261"/>
      <c r="AI67" s="261"/>
      <c r="AJ67" s="261"/>
      <c r="AK67" s="261"/>
      <c r="AL67" s="261"/>
      <c r="AM67" s="261"/>
      <c r="AN67" s="261"/>
      <c r="AO67" s="284"/>
      <c r="AP67" s="284"/>
      <c r="AQ67" s="284"/>
      <c r="AR67" s="284"/>
      <c r="AS67" s="284"/>
      <c r="AT67" s="284"/>
      <c r="AU67" s="284"/>
      <c r="AV67" s="284"/>
      <c r="AW67" s="284"/>
      <c r="AY67" s="137"/>
      <c r="AZ67" s="296"/>
      <c r="BA67" s="296"/>
      <c r="BB67" s="296"/>
      <c r="BC67" s="296"/>
      <c r="BD67" s="296"/>
      <c r="BE67" s="296"/>
      <c r="BF67" s="296"/>
      <c r="BG67" s="296"/>
      <c r="BI67" s="491"/>
      <c r="BJ67" s="491"/>
    </row>
    <row r="68" spans="2:62" ht="7.5" customHeight="1">
      <c r="B68" s="54"/>
      <c r="C68" s="136"/>
      <c r="D68" s="136"/>
      <c r="E68" s="269"/>
      <c r="F68" s="272"/>
      <c r="G68" s="272"/>
      <c r="H68" s="272"/>
      <c r="I68" s="272"/>
      <c r="J68" s="272"/>
      <c r="K68" s="272"/>
      <c r="L68" s="272"/>
      <c r="M68" s="272"/>
      <c r="N68" s="272"/>
      <c r="O68" s="272"/>
      <c r="P68" s="272"/>
      <c r="Q68" s="272"/>
      <c r="R68" s="272"/>
      <c r="S68" s="273"/>
      <c r="T68" s="57"/>
      <c r="U68" s="57"/>
      <c r="V68" s="137"/>
      <c r="W68" s="246"/>
      <c r="X68" s="246"/>
      <c r="Y68" s="246"/>
      <c r="Z68" s="246"/>
      <c r="AA68" s="246"/>
      <c r="AB68" s="246"/>
      <c r="AC68" s="246"/>
      <c r="AD68" s="261"/>
      <c r="AE68" s="261"/>
      <c r="AF68" s="261"/>
      <c r="AG68" s="261"/>
      <c r="AH68" s="261"/>
      <c r="AI68" s="261"/>
      <c r="AJ68" s="261"/>
      <c r="AK68" s="261"/>
      <c r="AL68" s="261"/>
      <c r="AM68" s="261"/>
      <c r="AN68" s="261"/>
      <c r="AO68" s="284"/>
      <c r="AP68" s="284"/>
      <c r="AQ68" s="284"/>
      <c r="AR68" s="284"/>
      <c r="AS68" s="284"/>
      <c r="AT68" s="284"/>
      <c r="AU68" s="284"/>
      <c r="AV68" s="284"/>
      <c r="AW68" s="284"/>
      <c r="AY68" s="137"/>
      <c r="AZ68" s="297"/>
      <c r="BA68" s="297"/>
      <c r="BB68" s="297"/>
      <c r="BC68" s="297"/>
      <c r="BD68" s="297"/>
      <c r="BE68" s="297"/>
      <c r="BF68" s="297"/>
      <c r="BG68" s="297"/>
      <c r="BI68" s="491"/>
      <c r="BJ68" s="491"/>
    </row>
    <row r="69" spans="2:62" ht="7.5" customHeight="1">
      <c r="B69" s="54"/>
      <c r="C69" s="136"/>
      <c r="D69" s="136"/>
      <c r="E69" s="269"/>
      <c r="F69" s="272" t="s">
        <v>170</v>
      </c>
      <c r="G69" s="272"/>
      <c r="H69" s="272"/>
      <c r="I69" s="272"/>
      <c r="J69" s="272"/>
      <c r="K69" s="272"/>
      <c r="L69" s="272"/>
      <c r="M69" s="272"/>
      <c r="N69" s="272"/>
      <c r="O69" s="272"/>
      <c r="P69" s="272"/>
      <c r="Q69" s="272"/>
      <c r="R69" s="272"/>
      <c r="S69" s="273"/>
      <c r="T69" s="57"/>
      <c r="U69" s="57"/>
      <c r="V69" s="137"/>
      <c r="W69" s="246"/>
      <c r="X69" s="246"/>
      <c r="Y69" s="246"/>
      <c r="Z69" s="246"/>
      <c r="AA69" s="246"/>
      <c r="AB69" s="246"/>
      <c r="AC69" s="246"/>
      <c r="AD69" s="262" t="s">
        <v>201</v>
      </c>
      <c r="AE69" s="262"/>
      <c r="AF69" s="262"/>
      <c r="AG69" s="262"/>
      <c r="AH69" s="262"/>
      <c r="AI69" s="262"/>
      <c r="AJ69" s="262"/>
      <c r="AK69" s="262"/>
      <c r="AL69" s="262"/>
      <c r="AM69" s="262"/>
      <c r="AN69" s="262"/>
      <c r="AO69" s="519" t="s">
        <v>175</v>
      </c>
      <c r="AP69" s="520"/>
      <c r="AQ69" s="520"/>
      <c r="AR69" s="521">
        <v>25</v>
      </c>
      <c r="AS69" s="272" t="s">
        <v>69</v>
      </c>
      <c r="AT69" s="521">
        <v>7</v>
      </c>
      <c r="AU69" s="272" t="s">
        <v>70</v>
      </c>
      <c r="AV69" s="521">
        <v>7</v>
      </c>
      <c r="AW69" s="273" t="s">
        <v>71</v>
      </c>
      <c r="AY69" s="137"/>
      <c r="AZ69" s="298" t="s">
        <v>111</v>
      </c>
      <c r="BA69" s="298"/>
      <c r="BB69" s="298"/>
      <c r="BC69" s="298"/>
      <c r="BD69" s="298"/>
      <c r="BE69" s="298"/>
      <c r="BF69" s="298"/>
      <c r="BG69" s="298"/>
      <c r="BI69" s="491"/>
      <c r="BJ69" s="491"/>
    </row>
    <row r="70" spans="2:62" ht="7.5" customHeight="1">
      <c r="B70" s="54"/>
      <c r="C70" s="136"/>
      <c r="D70" s="136"/>
      <c r="E70" s="269"/>
      <c r="F70" s="272"/>
      <c r="G70" s="272"/>
      <c r="H70" s="272"/>
      <c r="I70" s="272"/>
      <c r="J70" s="272"/>
      <c r="K70" s="272"/>
      <c r="L70" s="272"/>
      <c r="M70" s="272"/>
      <c r="N70" s="272"/>
      <c r="O70" s="272"/>
      <c r="P70" s="272"/>
      <c r="Q70" s="272"/>
      <c r="R70" s="272"/>
      <c r="S70" s="273"/>
      <c r="T70" s="57"/>
      <c r="U70" s="57"/>
      <c r="V70" s="137"/>
      <c r="W70" s="246"/>
      <c r="X70" s="246"/>
      <c r="Y70" s="246"/>
      <c r="Z70" s="246"/>
      <c r="AA70" s="246"/>
      <c r="AB70" s="246"/>
      <c r="AC70" s="246"/>
      <c r="AD70" s="262"/>
      <c r="AE70" s="262"/>
      <c r="AF70" s="262"/>
      <c r="AG70" s="262"/>
      <c r="AH70" s="262"/>
      <c r="AI70" s="262"/>
      <c r="AJ70" s="262"/>
      <c r="AK70" s="262"/>
      <c r="AL70" s="262"/>
      <c r="AM70" s="262"/>
      <c r="AN70" s="262"/>
      <c r="AO70" s="519"/>
      <c r="AP70" s="520"/>
      <c r="AQ70" s="520"/>
      <c r="AR70" s="521"/>
      <c r="AS70" s="272"/>
      <c r="AT70" s="521"/>
      <c r="AU70" s="272"/>
      <c r="AV70" s="521"/>
      <c r="AW70" s="273"/>
      <c r="AY70" s="137"/>
      <c r="AZ70" s="299"/>
      <c r="BA70" s="299"/>
      <c r="BB70" s="299"/>
      <c r="BC70" s="299"/>
      <c r="BD70" s="299"/>
      <c r="BE70" s="299"/>
      <c r="BF70" s="299"/>
      <c r="BG70" s="299"/>
      <c r="BI70" s="491"/>
      <c r="BJ70" s="491"/>
    </row>
    <row r="71" spans="2:62" ht="7.5" customHeight="1">
      <c r="B71" s="54"/>
      <c r="C71" s="136"/>
      <c r="D71" s="136"/>
      <c r="E71" s="269"/>
      <c r="F71" s="272"/>
      <c r="G71" s="272"/>
      <c r="H71" s="272"/>
      <c r="I71" s="272"/>
      <c r="J71" s="272"/>
      <c r="K71" s="272"/>
      <c r="L71" s="272"/>
      <c r="M71" s="272"/>
      <c r="N71" s="272"/>
      <c r="O71" s="272"/>
      <c r="P71" s="272"/>
      <c r="Q71" s="272"/>
      <c r="R71" s="272"/>
      <c r="S71" s="273"/>
      <c r="T71" s="57"/>
      <c r="U71" s="57"/>
      <c r="V71" s="137"/>
      <c r="W71" s="246"/>
      <c r="X71" s="246"/>
      <c r="Y71" s="246"/>
      <c r="Z71" s="246"/>
      <c r="AA71" s="246"/>
      <c r="AB71" s="246"/>
      <c r="AC71" s="246"/>
      <c r="AD71" s="262"/>
      <c r="AE71" s="262"/>
      <c r="AF71" s="262"/>
      <c r="AG71" s="262"/>
      <c r="AH71" s="262"/>
      <c r="AI71" s="262"/>
      <c r="AJ71" s="262"/>
      <c r="AK71" s="262"/>
      <c r="AL71" s="262"/>
      <c r="AM71" s="262"/>
      <c r="AN71" s="262"/>
      <c r="AO71" s="519"/>
      <c r="AP71" s="520"/>
      <c r="AQ71" s="520"/>
      <c r="AR71" s="521"/>
      <c r="AS71" s="272"/>
      <c r="AT71" s="521"/>
      <c r="AU71" s="272"/>
      <c r="AV71" s="521"/>
      <c r="AW71" s="273"/>
      <c r="AY71" s="137"/>
      <c r="AZ71" s="277"/>
      <c r="BA71" s="278"/>
      <c r="BB71" s="278"/>
      <c r="BC71" s="278"/>
      <c r="BD71" s="278"/>
      <c r="BE71" s="278"/>
      <c r="BF71" s="278"/>
      <c r="BG71" s="279"/>
      <c r="BI71" s="491"/>
      <c r="BJ71" s="491"/>
    </row>
    <row r="72" spans="2:62" ht="7.5" customHeight="1">
      <c r="B72" s="54"/>
      <c r="C72" s="136"/>
      <c r="D72" s="136"/>
      <c r="E72" s="269"/>
      <c r="F72" s="272" t="s">
        <v>171</v>
      </c>
      <c r="G72" s="272"/>
      <c r="H72" s="272"/>
      <c r="I72" s="272"/>
      <c r="J72" s="272"/>
      <c r="K72" s="272"/>
      <c r="L72" s="272"/>
      <c r="M72" s="272"/>
      <c r="N72" s="272"/>
      <c r="O72" s="272"/>
      <c r="P72" s="272"/>
      <c r="Q72" s="272"/>
      <c r="R72" s="272"/>
      <c r="S72" s="273"/>
      <c r="T72" s="57"/>
      <c r="U72" s="57"/>
      <c r="V72" s="137"/>
      <c r="W72" s="517" t="s">
        <v>455</v>
      </c>
      <c r="X72" s="517"/>
      <c r="Y72" s="517"/>
      <c r="Z72" s="517"/>
      <c r="AA72" s="517"/>
      <c r="AB72" s="517"/>
      <c r="AC72" s="517"/>
      <c r="AD72" s="246" t="s">
        <v>67</v>
      </c>
      <c r="AE72" s="246"/>
      <c r="AF72" s="246"/>
      <c r="AG72" s="246"/>
      <c r="AH72" s="246"/>
      <c r="AI72" s="246"/>
      <c r="AJ72" s="246"/>
      <c r="AK72" s="246"/>
      <c r="AL72" s="246"/>
      <c r="AM72" s="246"/>
      <c r="AN72" s="246"/>
      <c r="AO72" s="254" t="s">
        <v>72</v>
      </c>
      <c r="AP72" s="255"/>
      <c r="AQ72" s="255"/>
      <c r="AR72" s="255"/>
      <c r="AS72" s="256" t="s">
        <v>73</v>
      </c>
      <c r="AT72" s="256"/>
      <c r="AU72" s="256"/>
      <c r="AV72" s="256"/>
      <c r="AW72" s="256"/>
      <c r="AY72" s="137"/>
      <c r="AZ72" s="277"/>
      <c r="BA72" s="278"/>
      <c r="BB72" s="278"/>
      <c r="BC72" s="278"/>
      <c r="BD72" s="278"/>
      <c r="BE72" s="278"/>
      <c r="BF72" s="278"/>
      <c r="BG72" s="279"/>
      <c r="BI72" s="491"/>
      <c r="BJ72" s="491"/>
    </row>
    <row r="73" spans="2:62" ht="7.5" customHeight="1">
      <c r="B73" s="54"/>
      <c r="C73" s="136"/>
      <c r="D73" s="136"/>
      <c r="E73" s="269"/>
      <c r="F73" s="272"/>
      <c r="G73" s="272"/>
      <c r="H73" s="272"/>
      <c r="I73" s="272"/>
      <c r="J73" s="272"/>
      <c r="K73" s="272"/>
      <c r="L73" s="272"/>
      <c r="M73" s="272"/>
      <c r="N73" s="272"/>
      <c r="O73" s="272"/>
      <c r="P73" s="272"/>
      <c r="Q73" s="272"/>
      <c r="R73" s="272"/>
      <c r="S73" s="273"/>
      <c r="T73" s="57"/>
      <c r="U73" s="57"/>
      <c r="V73" s="137"/>
      <c r="W73" s="517"/>
      <c r="X73" s="517"/>
      <c r="Y73" s="517"/>
      <c r="Z73" s="517"/>
      <c r="AA73" s="517"/>
      <c r="AB73" s="517"/>
      <c r="AC73" s="517"/>
      <c r="AD73" s="246"/>
      <c r="AE73" s="246"/>
      <c r="AF73" s="246"/>
      <c r="AG73" s="246"/>
      <c r="AH73" s="246"/>
      <c r="AI73" s="246"/>
      <c r="AJ73" s="246"/>
      <c r="AK73" s="246"/>
      <c r="AL73" s="246"/>
      <c r="AM73" s="246"/>
      <c r="AN73" s="246"/>
      <c r="AO73" s="254"/>
      <c r="AP73" s="255"/>
      <c r="AQ73" s="255"/>
      <c r="AR73" s="255"/>
      <c r="AS73" s="256"/>
      <c r="AT73" s="256"/>
      <c r="AU73" s="256"/>
      <c r="AV73" s="256"/>
      <c r="AW73" s="256"/>
      <c r="AY73" s="137"/>
      <c r="AZ73" s="277"/>
      <c r="BA73" s="278"/>
      <c r="BB73" s="278"/>
      <c r="BC73" s="278"/>
      <c r="BD73" s="278"/>
      <c r="BE73" s="278"/>
      <c r="BF73" s="278"/>
      <c r="BG73" s="279"/>
      <c r="BI73" s="491"/>
      <c r="BJ73" s="491"/>
    </row>
    <row r="74" spans="2:62" ht="7.5" customHeight="1">
      <c r="B74" s="54"/>
      <c r="C74" s="136"/>
      <c r="D74" s="136"/>
      <c r="E74" s="269"/>
      <c r="F74" s="272"/>
      <c r="G74" s="272"/>
      <c r="H74" s="272"/>
      <c r="I74" s="272"/>
      <c r="J74" s="272"/>
      <c r="K74" s="272"/>
      <c r="L74" s="272"/>
      <c r="M74" s="272"/>
      <c r="N74" s="272"/>
      <c r="O74" s="272"/>
      <c r="P74" s="272"/>
      <c r="Q74" s="272"/>
      <c r="R74" s="272"/>
      <c r="S74" s="273"/>
      <c r="T74" s="57"/>
      <c r="U74" s="57"/>
      <c r="V74" s="137"/>
      <c r="W74" s="517"/>
      <c r="X74" s="517"/>
      <c r="Y74" s="517"/>
      <c r="Z74" s="517"/>
      <c r="AA74" s="517"/>
      <c r="AB74" s="517"/>
      <c r="AC74" s="517"/>
      <c r="AD74" s="246"/>
      <c r="AE74" s="246"/>
      <c r="AF74" s="246"/>
      <c r="AG74" s="246"/>
      <c r="AH74" s="246"/>
      <c r="AI74" s="246"/>
      <c r="AJ74" s="246"/>
      <c r="AK74" s="246"/>
      <c r="AL74" s="246"/>
      <c r="AM74" s="246"/>
      <c r="AN74" s="246"/>
      <c r="AO74" s="254"/>
      <c r="AP74" s="255"/>
      <c r="AQ74" s="255"/>
      <c r="AR74" s="255"/>
      <c r="AS74" s="256"/>
      <c r="AT74" s="256"/>
      <c r="AU74" s="256"/>
      <c r="AV74" s="256"/>
      <c r="AW74" s="256"/>
      <c r="AY74" s="137"/>
      <c r="AZ74" s="277"/>
      <c r="BA74" s="278"/>
      <c r="BB74" s="278"/>
      <c r="BC74" s="278"/>
      <c r="BD74" s="278"/>
      <c r="BE74" s="278"/>
      <c r="BF74" s="278"/>
      <c r="BG74" s="279"/>
      <c r="BI74" s="491"/>
      <c r="BJ74" s="491"/>
    </row>
    <row r="75" spans="2:62" ht="7.5" customHeight="1">
      <c r="B75" s="54"/>
      <c r="C75" s="136"/>
      <c r="D75" s="136"/>
      <c r="E75" s="269"/>
      <c r="F75" s="272" t="s">
        <v>440</v>
      </c>
      <c r="G75" s="272"/>
      <c r="H75" s="272"/>
      <c r="I75" s="272"/>
      <c r="J75" s="272"/>
      <c r="K75" s="272"/>
      <c r="L75" s="272"/>
      <c r="M75" s="272"/>
      <c r="N75" s="272"/>
      <c r="O75" s="272"/>
      <c r="P75" s="272"/>
      <c r="Q75" s="272"/>
      <c r="R75" s="272"/>
      <c r="S75" s="273"/>
      <c r="T75" s="57"/>
      <c r="U75" s="57"/>
      <c r="V75" s="137"/>
      <c r="W75" s="507" t="s">
        <v>435</v>
      </c>
      <c r="X75" s="507"/>
      <c r="Y75" s="507"/>
      <c r="Z75" s="507"/>
      <c r="AA75" s="507"/>
      <c r="AB75" s="507"/>
      <c r="AC75" s="507"/>
      <c r="AD75" s="257"/>
      <c r="AE75" s="257"/>
      <c r="AF75" s="257"/>
      <c r="AG75" s="257"/>
      <c r="AH75" s="257"/>
      <c r="AI75" s="257"/>
      <c r="AJ75" s="257"/>
      <c r="AK75" s="257"/>
      <c r="AL75" s="257"/>
      <c r="AM75" s="257"/>
      <c r="AN75" s="257"/>
      <c r="AO75" s="509" t="s">
        <v>433</v>
      </c>
      <c r="AP75" s="510"/>
      <c r="AQ75" s="510"/>
      <c r="AR75" s="510"/>
      <c r="AS75" s="513">
        <v>0</v>
      </c>
      <c r="AT75" s="514"/>
      <c r="AU75" s="514"/>
      <c r="AV75" s="514"/>
      <c r="AW75" s="285" t="s">
        <v>20</v>
      </c>
      <c r="AY75" s="137"/>
      <c r="AZ75" s="277"/>
      <c r="BA75" s="278"/>
      <c r="BB75" s="278"/>
      <c r="BC75" s="278"/>
      <c r="BD75" s="278"/>
      <c r="BE75" s="278"/>
      <c r="BF75" s="278"/>
      <c r="BG75" s="279"/>
      <c r="BI75" s="491"/>
      <c r="BJ75" s="491"/>
    </row>
    <row r="76" spans="2:62" ht="7.5" customHeight="1">
      <c r="B76" s="54"/>
      <c r="C76" s="136"/>
      <c r="D76" s="136"/>
      <c r="E76" s="269"/>
      <c r="F76" s="272"/>
      <c r="G76" s="272"/>
      <c r="H76" s="272"/>
      <c r="I76" s="272"/>
      <c r="J76" s="272"/>
      <c r="K76" s="272"/>
      <c r="L76" s="272"/>
      <c r="M76" s="272"/>
      <c r="N76" s="272"/>
      <c r="O76" s="272"/>
      <c r="P76" s="272"/>
      <c r="Q76" s="272"/>
      <c r="R76" s="272"/>
      <c r="S76" s="273"/>
      <c r="T76" s="57"/>
      <c r="U76" s="57"/>
      <c r="V76" s="137"/>
      <c r="W76" s="507"/>
      <c r="X76" s="507"/>
      <c r="Y76" s="507"/>
      <c r="Z76" s="507"/>
      <c r="AA76" s="507"/>
      <c r="AB76" s="507"/>
      <c r="AC76" s="507"/>
      <c r="AD76" s="257"/>
      <c r="AE76" s="257"/>
      <c r="AF76" s="257"/>
      <c r="AG76" s="257"/>
      <c r="AH76" s="257"/>
      <c r="AI76" s="257"/>
      <c r="AJ76" s="257"/>
      <c r="AK76" s="257"/>
      <c r="AL76" s="257"/>
      <c r="AM76" s="257"/>
      <c r="AN76" s="257"/>
      <c r="AO76" s="509"/>
      <c r="AP76" s="510"/>
      <c r="AQ76" s="510"/>
      <c r="AR76" s="510"/>
      <c r="AS76" s="513"/>
      <c r="AT76" s="514"/>
      <c r="AU76" s="514"/>
      <c r="AV76" s="514"/>
      <c r="AW76" s="285"/>
      <c r="AY76" s="137"/>
      <c r="AZ76" s="277" t="s">
        <v>200</v>
      </c>
      <c r="BA76" s="278"/>
      <c r="BB76" s="278"/>
      <c r="BC76" s="278"/>
      <c r="BD76" s="278"/>
      <c r="BE76" s="278"/>
      <c r="BF76" s="278"/>
      <c r="BG76" s="279"/>
      <c r="BI76" s="491"/>
      <c r="BJ76" s="491"/>
    </row>
    <row r="77" spans="2:62" ht="7.5" customHeight="1">
      <c r="B77" s="54"/>
      <c r="C77" s="136"/>
      <c r="D77" s="136"/>
      <c r="E77" s="276"/>
      <c r="F77" s="274"/>
      <c r="G77" s="274"/>
      <c r="H77" s="274"/>
      <c r="I77" s="274"/>
      <c r="J77" s="274"/>
      <c r="K77" s="274"/>
      <c r="L77" s="274"/>
      <c r="M77" s="274"/>
      <c r="N77" s="274"/>
      <c r="O77" s="274"/>
      <c r="P77" s="274"/>
      <c r="Q77" s="274"/>
      <c r="R77" s="274"/>
      <c r="S77" s="275"/>
      <c r="T77" s="57"/>
      <c r="U77" s="57"/>
      <c r="V77" s="137"/>
      <c r="W77" s="508"/>
      <c r="X77" s="508"/>
      <c r="Y77" s="508"/>
      <c r="Z77" s="508"/>
      <c r="AA77" s="508"/>
      <c r="AB77" s="508"/>
      <c r="AC77" s="508"/>
      <c r="AD77" s="263"/>
      <c r="AE77" s="263"/>
      <c r="AF77" s="263"/>
      <c r="AG77" s="263"/>
      <c r="AH77" s="263"/>
      <c r="AI77" s="263"/>
      <c r="AJ77" s="263"/>
      <c r="AK77" s="263"/>
      <c r="AL77" s="263"/>
      <c r="AM77" s="263"/>
      <c r="AN77" s="263"/>
      <c r="AO77" s="511"/>
      <c r="AP77" s="512"/>
      <c r="AQ77" s="512"/>
      <c r="AR77" s="512"/>
      <c r="AS77" s="515"/>
      <c r="AT77" s="516"/>
      <c r="AU77" s="516"/>
      <c r="AV77" s="516"/>
      <c r="AW77" s="286"/>
      <c r="AY77" s="137"/>
      <c r="AZ77" s="280"/>
      <c r="BA77" s="281"/>
      <c r="BB77" s="281"/>
      <c r="BC77" s="281"/>
      <c r="BD77" s="281"/>
      <c r="BE77" s="281"/>
      <c r="BF77" s="281"/>
      <c r="BG77" s="282"/>
      <c r="BI77" s="491"/>
      <c r="BJ77" s="491"/>
    </row>
    <row r="78" spans="2:62" ht="9" customHeight="1">
      <c r="B78" s="54"/>
      <c r="C78" s="253" t="s">
        <v>77</v>
      </c>
      <c r="D78" s="253"/>
      <c r="E78" s="253"/>
      <c r="F78" s="253"/>
      <c r="G78" s="253"/>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253"/>
      <c r="AP78" s="253"/>
      <c r="AQ78" s="253"/>
      <c r="AR78" s="253"/>
      <c r="AS78" s="253"/>
      <c r="AT78" s="253"/>
      <c r="AU78" s="253"/>
      <c r="AV78" s="253"/>
      <c r="AW78" s="253"/>
      <c r="AX78" s="253"/>
      <c r="AY78" s="253"/>
      <c r="AZ78" s="253"/>
      <c r="BA78" s="253"/>
      <c r="BB78" s="253"/>
      <c r="BC78" s="253"/>
      <c r="BD78" s="253"/>
      <c r="BE78" s="253"/>
      <c r="BF78" s="253"/>
      <c r="BG78" s="253"/>
      <c r="BI78" s="491"/>
      <c r="BJ78" s="491"/>
    </row>
    <row r="79" spans="2:62" ht="9" customHeight="1">
      <c r="B79" s="54"/>
      <c r="C79" s="253"/>
      <c r="D79" s="253"/>
      <c r="E79" s="253"/>
      <c r="F79" s="253"/>
      <c r="G79" s="253"/>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3"/>
      <c r="AQ79" s="253"/>
      <c r="AR79" s="253"/>
      <c r="AS79" s="253"/>
      <c r="AT79" s="253"/>
      <c r="AU79" s="253"/>
      <c r="AV79" s="253"/>
      <c r="AW79" s="253"/>
      <c r="AX79" s="253"/>
      <c r="AY79" s="253"/>
      <c r="AZ79" s="253"/>
      <c r="BA79" s="253"/>
      <c r="BB79" s="253"/>
      <c r="BC79" s="253"/>
      <c r="BD79" s="253"/>
      <c r="BE79" s="253"/>
      <c r="BF79" s="253"/>
      <c r="BG79" s="253"/>
    </row>
    <row r="80" spans="2:62" ht="9.9499999999999993" customHeight="1">
      <c r="B80" s="54"/>
      <c r="C80" s="54"/>
      <c r="D80" s="56"/>
      <c r="E80" s="56"/>
      <c r="F80" s="56"/>
      <c r="G80" s="125"/>
      <c r="H80" s="125"/>
      <c r="I80" s="125"/>
      <c r="J80" s="125"/>
      <c r="K80" s="125"/>
      <c r="L80" s="57"/>
      <c r="M80" s="57"/>
      <c r="N80" s="57"/>
      <c r="O80" s="57"/>
      <c r="P80" s="57"/>
      <c r="Q80" s="57"/>
      <c r="R80" s="57"/>
      <c r="S80" s="57"/>
      <c r="T80" s="57"/>
      <c r="U80" s="57"/>
      <c r="V80" s="57"/>
      <c r="W80" s="57"/>
      <c r="X80" s="57"/>
      <c r="Y80" s="119"/>
      <c r="Z80" s="119"/>
      <c r="AA80" s="119"/>
      <c r="AB80" s="119"/>
      <c r="AC80" s="119"/>
      <c r="AD80" s="58"/>
      <c r="AE80" s="58"/>
      <c r="AF80" s="58"/>
      <c r="AG80" s="58"/>
      <c r="AH80" s="58"/>
      <c r="AI80" s="58"/>
      <c r="AJ80" s="58"/>
      <c r="AK80" s="58"/>
      <c r="AL80" s="58"/>
      <c r="AM80" s="58"/>
      <c r="AN80" s="58"/>
      <c r="AO80" s="58"/>
      <c r="AP80" s="58"/>
      <c r="AQ80" s="58"/>
      <c r="AR80" s="58"/>
      <c r="AS80" s="58"/>
      <c r="AT80" s="58"/>
      <c r="AU80" s="59"/>
    </row>
    <row r="81" ht="9.9499999999999993" customHeight="1"/>
    <row r="82" ht="9.9499999999999993" customHeight="1"/>
    <row r="83" ht="11.25" customHeight="1"/>
  </sheetData>
  <mergeCells count="243">
    <mergeCell ref="G7:J9"/>
    <mergeCell ref="K7:W7"/>
    <mergeCell ref="K8:K9"/>
    <mergeCell ref="L8:L9"/>
    <mergeCell ref="B3:BA3"/>
    <mergeCell ref="B5:F6"/>
    <mergeCell ref="G5:J6"/>
    <mergeCell ref="K5:W6"/>
    <mergeCell ref="X5:AC8"/>
    <mergeCell ref="AD5:AK5"/>
    <mergeCell ref="AL5:AR5"/>
    <mergeCell ref="AS5:AV5"/>
    <mergeCell ref="AW5:AZ5"/>
    <mergeCell ref="BA5:BG5"/>
    <mergeCell ref="AD9:AZ10"/>
    <mergeCell ref="BA9:BG10"/>
    <mergeCell ref="D10:F10"/>
    <mergeCell ref="G10:J10"/>
    <mergeCell ref="K10:W10"/>
    <mergeCell ref="B7:F9"/>
    <mergeCell ref="V11:BG11"/>
    <mergeCell ref="S8:S9"/>
    <mergeCell ref="T8:T9"/>
    <mergeCell ref="U8:U9"/>
    <mergeCell ref="V8:V9"/>
    <mergeCell ref="W8:W9"/>
    <mergeCell ref="X9:AC10"/>
    <mergeCell ref="M8:M9"/>
    <mergeCell ref="N8:N9"/>
    <mergeCell ref="O8:O9"/>
    <mergeCell ref="P8:P9"/>
    <mergeCell ref="Q8:Q9"/>
    <mergeCell ref="R8:R9"/>
    <mergeCell ref="AD6:AK8"/>
    <mergeCell ref="AL6:AR8"/>
    <mergeCell ref="AS6:AV8"/>
    <mergeCell ref="AW6:AZ8"/>
    <mergeCell ref="BA6:BG8"/>
    <mergeCell ref="Y12:AX12"/>
    <mergeCell ref="Y13:BE13"/>
    <mergeCell ref="BI13:BJ78"/>
    <mergeCell ref="Y14:AX14"/>
    <mergeCell ref="Y15:BE15"/>
    <mergeCell ref="Y18:AI18"/>
    <mergeCell ref="Y19:AG20"/>
    <mergeCell ref="AH19:AS19"/>
    <mergeCell ref="AT19:BD19"/>
    <mergeCell ref="Y21:AG22"/>
    <mergeCell ref="AT23:AW25"/>
    <mergeCell ref="AX23:BD25"/>
    <mergeCell ref="Y26:AB28"/>
    <mergeCell ref="AC26:AG28"/>
    <mergeCell ref="AH26:AS28"/>
    <mergeCell ref="AT26:AW28"/>
    <mergeCell ref="AX26:BD28"/>
    <mergeCell ref="Y29:AC29"/>
    <mergeCell ref="Y31:AI31"/>
    <mergeCell ref="AT33:AZ33"/>
    <mergeCell ref="AK32:AO32"/>
    <mergeCell ref="AR32:AR43"/>
    <mergeCell ref="AS32:AS34"/>
    <mergeCell ref="AT32:AZ32"/>
    <mergeCell ref="BL19:BT20"/>
    <mergeCell ref="AH20:AS22"/>
    <mergeCell ref="AT20:AW22"/>
    <mergeCell ref="AX20:AX22"/>
    <mergeCell ref="AY20:AY22"/>
    <mergeCell ref="AZ20:AZ22"/>
    <mergeCell ref="BA20:BA22"/>
    <mergeCell ref="BB20:BB22"/>
    <mergeCell ref="BC20:BC22"/>
    <mergeCell ref="BD20:BD22"/>
    <mergeCell ref="Y23:AB25"/>
    <mergeCell ref="AC23:AG25"/>
    <mergeCell ref="AH23:AS25"/>
    <mergeCell ref="BL33:CL36"/>
    <mergeCell ref="N34:R36"/>
    <mergeCell ref="AK34:AO36"/>
    <mergeCell ref="AT34:AZ34"/>
    <mergeCell ref="AS35:AS37"/>
    <mergeCell ref="BA35:BB37"/>
    <mergeCell ref="AT36:AZ36"/>
    <mergeCell ref="BE32:BE37"/>
    <mergeCell ref="N33:R33"/>
    <mergeCell ref="Y33:Z37"/>
    <mergeCell ref="AA33:AE37"/>
    <mergeCell ref="AF33:AJ36"/>
    <mergeCell ref="AK33:AO33"/>
    <mergeCell ref="BA32:BB34"/>
    <mergeCell ref="BC32:BD37"/>
    <mergeCell ref="J37:L37"/>
    <mergeCell ref="N37:Q37"/>
    <mergeCell ref="AF37:AI37"/>
    <mergeCell ref="AK37:AN37"/>
    <mergeCell ref="C38:D44"/>
    <mergeCell ref="E38:I44"/>
    <mergeCell ref="J38:M44"/>
    <mergeCell ref="N38:R39"/>
    <mergeCell ref="Y38:Z44"/>
    <mergeCell ref="AA38:AE44"/>
    <mergeCell ref="C32:I32"/>
    <mergeCell ref="J32:M32"/>
    <mergeCell ref="N32:R32"/>
    <mergeCell ref="Y32:AE32"/>
    <mergeCell ref="AF32:AJ32"/>
    <mergeCell ref="C33:D37"/>
    <mergeCell ref="E33:I37"/>
    <mergeCell ref="J33:M36"/>
    <mergeCell ref="BE38:BE43"/>
    <mergeCell ref="AT39:AZ39"/>
    <mergeCell ref="N40:R43"/>
    <mergeCell ref="AK40:AO43"/>
    <mergeCell ref="AS41:AS43"/>
    <mergeCell ref="AT41:AX41"/>
    <mergeCell ref="BA41:BB43"/>
    <mergeCell ref="AT42:AZ42"/>
    <mergeCell ref="AF38:AJ44"/>
    <mergeCell ref="AK38:AO39"/>
    <mergeCell ref="AS38:AS40"/>
    <mergeCell ref="AT38:AX38"/>
    <mergeCell ref="BA38:BB40"/>
    <mergeCell ref="BC38:BD43"/>
    <mergeCell ref="N44:Q44"/>
    <mergeCell ref="AK44:AN44"/>
    <mergeCell ref="AR44:AS47"/>
    <mergeCell ref="AT44:BD46"/>
    <mergeCell ref="C45:M47"/>
    <mergeCell ref="N45:R46"/>
    <mergeCell ref="Y45:AJ47"/>
    <mergeCell ref="AK45:AO46"/>
    <mergeCell ref="N47:Q47"/>
    <mergeCell ref="AK47:AN47"/>
    <mergeCell ref="AT47:BD47"/>
    <mergeCell ref="Y49:AH49"/>
    <mergeCell ref="C50:D56"/>
    <mergeCell ref="F50:K50"/>
    <mergeCell ref="M50:N50"/>
    <mergeCell ref="O50:O53"/>
    <mergeCell ref="Q50:T50"/>
    <mergeCell ref="Y50:Z54"/>
    <mergeCell ref="AA50:BA50"/>
    <mergeCell ref="BD50:BG50"/>
    <mergeCell ref="AD51:BA51"/>
    <mergeCell ref="BD51:BG52"/>
    <mergeCell ref="F52:K52"/>
    <mergeCell ref="M52:N52"/>
    <mergeCell ref="Q52:T52"/>
    <mergeCell ref="AD52:AF54"/>
    <mergeCell ref="AG52:AI54"/>
    <mergeCell ref="AJ52:AL54"/>
    <mergeCell ref="F51:K51"/>
    <mergeCell ref="M51:N51"/>
    <mergeCell ref="Q51:T51"/>
    <mergeCell ref="AA51:AA54"/>
    <mergeCell ref="AB51:AB54"/>
    <mergeCell ref="AC51:AC54"/>
    <mergeCell ref="BD54:BG55"/>
    <mergeCell ref="F55:K55"/>
    <mergeCell ref="M55:N55"/>
    <mergeCell ref="Q55:T56"/>
    <mergeCell ref="Y55:Y57"/>
    <mergeCell ref="AD55:AF55"/>
    <mergeCell ref="AG55:AI55"/>
    <mergeCell ref="AJ55:AL55"/>
    <mergeCell ref="AM55:AO55"/>
    <mergeCell ref="AP55:AR55"/>
    <mergeCell ref="AS52:AU54"/>
    <mergeCell ref="AV52:AX54"/>
    <mergeCell ref="AY52:BA54"/>
    <mergeCell ref="F53:K53"/>
    <mergeCell ref="M53:N53"/>
    <mergeCell ref="BD53:BG53"/>
    <mergeCell ref="F54:K54"/>
    <mergeCell ref="M54:N54"/>
    <mergeCell ref="O54:O56"/>
    <mergeCell ref="Q54:T54"/>
    <mergeCell ref="AS55:AU55"/>
    <mergeCell ref="AV55:AX55"/>
    <mergeCell ref="AY55:BA55"/>
    <mergeCell ref="F56:K56"/>
    <mergeCell ref="M56:N56"/>
    <mergeCell ref="AD56:AF56"/>
    <mergeCell ref="AG56:AI56"/>
    <mergeCell ref="AJ56:AL56"/>
    <mergeCell ref="AM56:AO56"/>
    <mergeCell ref="AP56:AR56"/>
    <mergeCell ref="AM52:AO54"/>
    <mergeCell ref="AP52:AR54"/>
    <mergeCell ref="AV57:AX57"/>
    <mergeCell ref="AY57:BA57"/>
    <mergeCell ref="BD57:BG58"/>
    <mergeCell ref="Q58:T58"/>
    <mergeCell ref="Y58:Z58"/>
    <mergeCell ref="AA58:AB58"/>
    <mergeCell ref="AC58:BA58"/>
    <mergeCell ref="AS56:AU56"/>
    <mergeCell ref="AV56:AX56"/>
    <mergeCell ref="AY56:BA56"/>
    <mergeCell ref="BD56:BG56"/>
    <mergeCell ref="AD57:AF57"/>
    <mergeCell ref="AG57:AI57"/>
    <mergeCell ref="AJ57:AL57"/>
    <mergeCell ref="AM57:AO57"/>
    <mergeCell ref="AP57:AR57"/>
    <mergeCell ref="AS57:AU57"/>
    <mergeCell ref="Q59:T59"/>
    <mergeCell ref="BD59:BG60"/>
    <mergeCell ref="C66:D77"/>
    <mergeCell ref="E66:E68"/>
    <mergeCell ref="F66:S68"/>
    <mergeCell ref="V66:V77"/>
    <mergeCell ref="W66:AC71"/>
    <mergeCell ref="AD66:AN68"/>
    <mergeCell ref="AO66:AW68"/>
    <mergeCell ref="AY66:AY77"/>
    <mergeCell ref="AZ66:BG68"/>
    <mergeCell ref="E69:E71"/>
    <mergeCell ref="F69:S71"/>
    <mergeCell ref="AD69:AN71"/>
    <mergeCell ref="AO69:AQ71"/>
    <mergeCell ref="AR69:AR71"/>
    <mergeCell ref="AS69:AS71"/>
    <mergeCell ref="AT69:AT71"/>
    <mergeCell ref="AU69:AU71"/>
    <mergeCell ref="AV69:AV71"/>
    <mergeCell ref="AZ76:BG77"/>
    <mergeCell ref="C78:BG79"/>
    <mergeCell ref="F75:S77"/>
    <mergeCell ref="W75:AC77"/>
    <mergeCell ref="AD75:AN77"/>
    <mergeCell ref="AO75:AR77"/>
    <mergeCell ref="AS75:AV77"/>
    <mergeCell ref="AW75:AW77"/>
    <mergeCell ref="AW69:AW71"/>
    <mergeCell ref="AZ69:BG70"/>
    <mergeCell ref="AZ71:BG75"/>
    <mergeCell ref="E72:E74"/>
    <mergeCell ref="F72:S74"/>
    <mergeCell ref="W72:AC74"/>
    <mergeCell ref="AD72:AN74"/>
    <mergeCell ref="AO72:AR74"/>
    <mergeCell ref="AS72:AW74"/>
    <mergeCell ref="E75:E77"/>
  </mergeCells>
  <phoneticPr fontId="2"/>
  <conditionalFormatting sqref="Y29:AC29">
    <cfRule type="notContainsBlanks" dxfId="3" priority="2">
      <formula>LEN(TRIM(Y29))&gt;0</formula>
    </cfRule>
  </conditionalFormatting>
  <conditionalFormatting sqref="AU18:BD18">
    <cfRule type="notContainsBlanks" dxfId="2" priority="1">
      <formula>LEN(TRIM(AU18))&gt;0</formula>
    </cfRule>
  </conditionalFormatting>
  <dataValidations count="5">
    <dataValidation type="list" allowBlank="1" showInputMessage="1" prompt="プルダウンから選択できます" sqref="Y26:AB28" xr:uid="{00000000-0002-0000-0100-000000000000}">
      <formula1>$AD$6</formula1>
    </dataValidation>
    <dataValidation type="whole" allowBlank="1" showInputMessage="1" showErrorMessage="1" errorTitle="所得が133万円以下までを控除に取ることができます。" sqref="AF33:AJ36" xr:uid="{00000000-0002-0000-0100-000001000000}">
      <formula1>0</formula1>
      <formula2>2015999</formula2>
    </dataValidation>
    <dataValidation allowBlank="1" showInputMessage="1" showErrorMessage="1" prompt="元号を入力してください。" sqref="AX20:AX22" xr:uid="{00000000-0002-0000-0100-000002000000}"/>
    <dataValidation allowBlank="1" showInputMessage="1" showErrorMessage="1" prompt="収入金額ではなく所得金額を入力してください。" sqref="N40:R43" xr:uid="{00000000-0002-0000-0100-000003000000}"/>
    <dataValidation allowBlank="1" showInputMessage="1" showErrorMessage="1" promptTitle="収入金額が850万円を超える方へ" prompt="所得金額調整控除申告書を確認してください。" sqref="J33:M36" xr:uid="{00000000-0002-0000-0100-000004000000}"/>
  </dataValidations>
  <printOptions horizontalCentered="1" verticalCentered="1"/>
  <pageMargins left="0.69" right="0.19685039370078741" top="0.19685039370078741" bottom="0.17" header="0.31496062992125984" footer="0.2"/>
  <pageSetup paperSize="9" scale="64" orientation="landscape" r:id="rId1"/>
  <rowBreaks count="1" manualBreakCount="1">
    <brk id="79"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33</xdr:col>
                    <xdr:colOff>0</xdr:colOff>
                    <xdr:row>19</xdr:row>
                    <xdr:rowOff>19050</xdr:rowOff>
                  </from>
                  <to>
                    <xdr:col>34</xdr:col>
                    <xdr:colOff>123825</xdr:colOff>
                    <xdr:row>21</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4</xdr:col>
                    <xdr:colOff>28575</xdr:colOff>
                    <xdr:row>64</xdr:row>
                    <xdr:rowOff>133350</xdr:rowOff>
                  </from>
                  <to>
                    <xdr:col>5</xdr:col>
                    <xdr:colOff>57150</xdr:colOff>
                    <xdr:row>68</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4</xdr:col>
                    <xdr:colOff>28575</xdr:colOff>
                    <xdr:row>67</xdr:row>
                    <xdr:rowOff>57150</xdr:rowOff>
                  </from>
                  <to>
                    <xdr:col>5</xdr:col>
                    <xdr:colOff>57150</xdr:colOff>
                    <xdr:row>70</xdr:row>
                    <xdr:rowOff>85725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4</xdr:col>
                    <xdr:colOff>28575</xdr:colOff>
                    <xdr:row>70</xdr:row>
                    <xdr:rowOff>76200</xdr:rowOff>
                  </from>
                  <to>
                    <xdr:col>5</xdr:col>
                    <xdr:colOff>57150</xdr:colOff>
                    <xdr:row>74</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4</xdr:col>
                    <xdr:colOff>28575</xdr:colOff>
                    <xdr:row>73</xdr:row>
                    <xdr:rowOff>76200</xdr:rowOff>
                  </from>
                  <to>
                    <xdr:col>5</xdr:col>
                    <xdr:colOff>57150</xdr:colOff>
                    <xdr:row>77</xdr:row>
                    <xdr:rowOff>9525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51</xdr:col>
                    <xdr:colOff>28575</xdr:colOff>
                    <xdr:row>74</xdr:row>
                    <xdr:rowOff>19050</xdr:rowOff>
                  </from>
                  <to>
                    <xdr:col>52</xdr:col>
                    <xdr:colOff>95250</xdr:colOff>
                    <xdr:row>77</xdr:row>
                    <xdr:rowOff>47625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32</xdr:col>
                    <xdr:colOff>152400</xdr:colOff>
                    <xdr:row>19</xdr:row>
                    <xdr:rowOff>28575</xdr:rowOff>
                  </from>
                  <to>
                    <xdr:col>34</xdr:col>
                    <xdr:colOff>95250</xdr:colOff>
                    <xdr:row>21</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28</xdr:col>
                    <xdr:colOff>457200</xdr:colOff>
                    <xdr:row>67</xdr:row>
                    <xdr:rowOff>76200</xdr:rowOff>
                  </from>
                  <to>
                    <xdr:col>29</xdr:col>
                    <xdr:colOff>171450</xdr:colOff>
                    <xdr:row>71</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51</xdr:col>
                    <xdr:colOff>19050</xdr:colOff>
                    <xdr:row>74</xdr:row>
                    <xdr:rowOff>19050</xdr:rowOff>
                  </from>
                  <to>
                    <xdr:col>52</xdr:col>
                    <xdr:colOff>76200</xdr:colOff>
                    <xdr:row>77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選択肢!$U$2:$U$6</xm:f>
          </x14:formula1>
          <xm:sqref>AT20:AW22</xm:sqref>
        </x14:dataValidation>
        <x14:dataValidation type="list" allowBlank="1" showInputMessage="1" showErrorMessage="1" xr:uid="{00000000-0002-0000-0100-000006000000}">
          <x14:formula1>
            <xm:f>職員所属一覧!$A$2:$A$195</xm:f>
          </x14:formula1>
          <xm:sqref>BA6:BG8</xm:sqref>
        </x14:dataValidation>
        <x14:dataValidation type="list" allowBlank="1" showInputMessage="1" showErrorMessage="1" xr:uid="{00000000-0002-0000-0100-000007000000}">
          <x14:formula1>
            <xm:f>選択肢!$U$2:$U$7</xm:f>
          </x14:formula1>
          <xm:sqref>AO69:AQ71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95"/>
  <sheetViews>
    <sheetView workbookViewId="0">
      <selection activeCell="D15" sqref="D15"/>
    </sheetView>
  </sheetViews>
  <sheetFormatPr defaultColWidth="9" defaultRowHeight="13.5"/>
  <cols>
    <col min="1" max="1" width="33.875" style="94" customWidth="1"/>
    <col min="2" max="2" width="26.25" style="94" customWidth="1"/>
    <col min="3" max="16384" width="9" style="96"/>
  </cols>
  <sheetData>
    <row r="1" spans="1:2" s="95" customFormat="1">
      <c r="A1" s="97" t="s">
        <v>211</v>
      </c>
      <c r="B1" s="97" t="s">
        <v>210</v>
      </c>
    </row>
    <row r="2" spans="1:2">
      <c r="A2" s="97" t="s">
        <v>313</v>
      </c>
      <c r="B2" s="97">
        <v>1000000</v>
      </c>
    </row>
    <row r="3" spans="1:2">
      <c r="A3" s="97" t="s">
        <v>212</v>
      </c>
      <c r="B3" s="97">
        <v>2010000</v>
      </c>
    </row>
    <row r="4" spans="1:2">
      <c r="A4" s="97" t="s">
        <v>213</v>
      </c>
      <c r="B4" s="97">
        <v>2030000</v>
      </c>
    </row>
    <row r="5" spans="1:2">
      <c r="A5" s="97" t="s">
        <v>214</v>
      </c>
      <c r="B5" s="97">
        <v>2040000</v>
      </c>
    </row>
    <row r="6" spans="1:2">
      <c r="A6" s="97" t="s">
        <v>215</v>
      </c>
      <c r="B6" s="97">
        <v>3010000</v>
      </c>
    </row>
    <row r="7" spans="1:2">
      <c r="A7" s="97" t="s">
        <v>216</v>
      </c>
      <c r="B7" s="97">
        <v>3020000</v>
      </c>
    </row>
    <row r="8" spans="1:2">
      <c r="A8" s="97" t="s">
        <v>217</v>
      </c>
      <c r="B8" s="97">
        <v>3030000</v>
      </c>
    </row>
    <row r="9" spans="1:2">
      <c r="A9" s="97" t="s">
        <v>218</v>
      </c>
      <c r="B9" s="97">
        <v>3040000</v>
      </c>
    </row>
    <row r="10" spans="1:2">
      <c r="A10" s="97" t="s">
        <v>219</v>
      </c>
      <c r="B10" s="97">
        <v>4010000</v>
      </c>
    </row>
    <row r="11" spans="1:2">
      <c r="A11" s="97" t="s">
        <v>220</v>
      </c>
      <c r="B11" s="97">
        <v>4020000</v>
      </c>
    </row>
    <row r="12" spans="1:2">
      <c r="A12" s="97" t="s">
        <v>221</v>
      </c>
      <c r="B12" s="97">
        <v>4030000</v>
      </c>
    </row>
    <row r="13" spans="1:2">
      <c r="A13" s="97" t="s">
        <v>323</v>
      </c>
      <c r="B13" s="97">
        <v>4050000</v>
      </c>
    </row>
    <row r="14" spans="1:2">
      <c r="A14" s="97" t="s">
        <v>222</v>
      </c>
      <c r="B14" s="97">
        <v>4060000</v>
      </c>
    </row>
    <row r="15" spans="1:2">
      <c r="A15" s="97" t="s">
        <v>223</v>
      </c>
      <c r="B15" s="97">
        <v>4070000</v>
      </c>
    </row>
    <row r="16" spans="1:2">
      <c r="A16" s="97" t="s">
        <v>224</v>
      </c>
      <c r="B16" s="97">
        <v>5010000</v>
      </c>
    </row>
    <row r="17" spans="1:2">
      <c r="A17" s="97" t="s">
        <v>225</v>
      </c>
      <c r="B17" s="97">
        <v>5010200</v>
      </c>
    </row>
    <row r="18" spans="1:2">
      <c r="A18" s="97" t="s">
        <v>226</v>
      </c>
      <c r="B18" s="97">
        <v>5030000</v>
      </c>
    </row>
    <row r="19" spans="1:2">
      <c r="A19" s="97" t="s">
        <v>227</v>
      </c>
      <c r="B19" s="97">
        <v>5040000</v>
      </c>
    </row>
    <row r="20" spans="1:2">
      <c r="A20" s="97" t="s">
        <v>228</v>
      </c>
      <c r="B20" s="97">
        <v>5050000</v>
      </c>
    </row>
    <row r="21" spans="1:2">
      <c r="A21" s="97" t="s">
        <v>229</v>
      </c>
      <c r="B21" s="97">
        <v>5060000</v>
      </c>
    </row>
    <row r="22" spans="1:2">
      <c r="A22" s="97" t="s">
        <v>230</v>
      </c>
      <c r="B22" s="97">
        <v>5070000</v>
      </c>
    </row>
    <row r="23" spans="1:2">
      <c r="A23" s="97" t="s">
        <v>231</v>
      </c>
      <c r="B23" s="97">
        <v>6010000</v>
      </c>
    </row>
    <row r="24" spans="1:2">
      <c r="A24" s="97" t="s">
        <v>232</v>
      </c>
      <c r="B24" s="97">
        <v>6020000</v>
      </c>
    </row>
    <row r="25" spans="1:2">
      <c r="A25" s="97" t="s">
        <v>233</v>
      </c>
      <c r="B25" s="97">
        <v>6030000</v>
      </c>
    </row>
    <row r="26" spans="1:2">
      <c r="A26" s="97" t="s">
        <v>234</v>
      </c>
      <c r="B26" s="97">
        <v>6040000</v>
      </c>
    </row>
    <row r="27" spans="1:2">
      <c r="A27" s="97" t="s">
        <v>235</v>
      </c>
      <c r="B27" s="97">
        <v>6050000</v>
      </c>
    </row>
    <row r="28" spans="1:2">
      <c r="A28" s="97" t="s">
        <v>236</v>
      </c>
      <c r="B28" s="97">
        <v>6050600</v>
      </c>
    </row>
    <row r="29" spans="1:2">
      <c r="A29" s="97" t="s">
        <v>237</v>
      </c>
      <c r="B29" s="97">
        <v>6050700</v>
      </c>
    </row>
    <row r="30" spans="1:2">
      <c r="A30" s="97" t="s">
        <v>238</v>
      </c>
      <c r="B30" s="97">
        <v>6050800</v>
      </c>
    </row>
    <row r="31" spans="1:2">
      <c r="A31" s="97" t="s">
        <v>239</v>
      </c>
      <c r="B31" s="97">
        <v>6050900</v>
      </c>
    </row>
    <row r="32" spans="1:2">
      <c r="A32" s="97" t="s">
        <v>240</v>
      </c>
      <c r="B32" s="97">
        <v>6051200</v>
      </c>
    </row>
    <row r="33" spans="1:2">
      <c r="A33" s="97" t="s">
        <v>241</v>
      </c>
      <c r="B33" s="97">
        <v>6051600</v>
      </c>
    </row>
    <row r="34" spans="1:2">
      <c r="A34" s="97" t="s">
        <v>242</v>
      </c>
      <c r="B34" s="97">
        <v>6051800</v>
      </c>
    </row>
    <row r="35" spans="1:2">
      <c r="A35" s="97" t="s">
        <v>243</v>
      </c>
      <c r="B35" s="97">
        <v>6051900</v>
      </c>
    </row>
    <row r="36" spans="1:2">
      <c r="A36" s="97" t="s">
        <v>350</v>
      </c>
      <c r="B36" s="97">
        <v>6052001</v>
      </c>
    </row>
    <row r="37" spans="1:2">
      <c r="A37" s="97" t="s">
        <v>351</v>
      </c>
      <c r="B37" s="97">
        <v>6052002</v>
      </c>
    </row>
    <row r="38" spans="1:2">
      <c r="A38" s="97" t="s">
        <v>352</v>
      </c>
      <c r="B38" s="97">
        <v>6052003</v>
      </c>
    </row>
    <row r="39" spans="1:2">
      <c r="A39" s="97" t="s">
        <v>353</v>
      </c>
      <c r="B39" s="97">
        <v>6052004</v>
      </c>
    </row>
    <row r="40" spans="1:2">
      <c r="A40" s="97" t="s">
        <v>354</v>
      </c>
      <c r="B40" s="97">
        <v>6052005</v>
      </c>
    </row>
    <row r="41" spans="1:2">
      <c r="A41" s="97" t="s">
        <v>244</v>
      </c>
      <c r="B41" s="97">
        <v>6052200</v>
      </c>
    </row>
    <row r="42" spans="1:2">
      <c r="A42" s="97" t="s">
        <v>245</v>
      </c>
      <c r="B42" s="97">
        <v>6060000</v>
      </c>
    </row>
    <row r="43" spans="1:2">
      <c r="A43" s="97" t="s">
        <v>246</v>
      </c>
      <c r="B43" s="97">
        <v>7010000</v>
      </c>
    </row>
    <row r="44" spans="1:2">
      <c r="A44" s="97" t="s">
        <v>247</v>
      </c>
      <c r="B44" s="97">
        <v>7020000</v>
      </c>
    </row>
    <row r="45" spans="1:2">
      <c r="A45" s="97" t="s">
        <v>248</v>
      </c>
      <c r="B45" s="97">
        <v>7030000</v>
      </c>
    </row>
    <row r="46" spans="1:2">
      <c r="A46" s="97" t="s">
        <v>249</v>
      </c>
      <c r="B46" s="97">
        <v>7040000</v>
      </c>
    </row>
    <row r="47" spans="1:2">
      <c r="A47" s="97" t="s">
        <v>250</v>
      </c>
      <c r="B47" s="97">
        <v>8010000</v>
      </c>
    </row>
    <row r="48" spans="1:2">
      <c r="A48" s="97" t="s">
        <v>251</v>
      </c>
      <c r="B48" s="97">
        <v>8020000</v>
      </c>
    </row>
    <row r="49" spans="1:2">
      <c r="A49" s="97" t="s">
        <v>252</v>
      </c>
      <c r="B49" s="97">
        <v>8030000</v>
      </c>
    </row>
    <row r="50" spans="1:2">
      <c r="A50" s="97" t="s">
        <v>253</v>
      </c>
      <c r="B50" s="97">
        <v>8040000</v>
      </c>
    </row>
    <row r="51" spans="1:2">
      <c r="A51" s="97" t="s">
        <v>254</v>
      </c>
      <c r="B51" s="97">
        <v>9010000</v>
      </c>
    </row>
    <row r="52" spans="1:2">
      <c r="A52" s="97" t="s">
        <v>255</v>
      </c>
      <c r="B52" s="97">
        <v>9030000</v>
      </c>
    </row>
    <row r="53" spans="1:2">
      <c r="A53" s="97" t="s">
        <v>208</v>
      </c>
      <c r="B53" s="97">
        <v>10010000</v>
      </c>
    </row>
    <row r="54" spans="1:2">
      <c r="A54" s="97" t="s">
        <v>209</v>
      </c>
      <c r="B54" s="97">
        <v>10020000</v>
      </c>
    </row>
    <row r="55" spans="1:2">
      <c r="A55" s="97" t="s">
        <v>256</v>
      </c>
      <c r="B55" s="97">
        <v>10030000</v>
      </c>
    </row>
    <row r="56" spans="1:2">
      <c r="A56" s="97" t="s">
        <v>257</v>
      </c>
      <c r="B56" s="97">
        <v>11020000</v>
      </c>
    </row>
    <row r="57" spans="1:2">
      <c r="A57" s="97" t="s">
        <v>258</v>
      </c>
      <c r="B57" s="97">
        <v>11030000</v>
      </c>
    </row>
    <row r="58" spans="1:2">
      <c r="A58" s="97" t="s">
        <v>259</v>
      </c>
      <c r="B58" s="97">
        <v>12020000</v>
      </c>
    </row>
    <row r="59" spans="1:2">
      <c r="A59" s="97" t="s">
        <v>260</v>
      </c>
      <c r="B59" s="97">
        <v>13010000</v>
      </c>
    </row>
    <row r="60" spans="1:2">
      <c r="A60" s="97" t="s">
        <v>261</v>
      </c>
      <c r="B60" s="97">
        <v>13020000</v>
      </c>
    </row>
    <row r="61" spans="1:2">
      <c r="A61" s="97" t="s">
        <v>262</v>
      </c>
      <c r="B61" s="97">
        <v>18010000</v>
      </c>
    </row>
    <row r="62" spans="1:2">
      <c r="A62" s="97" t="s">
        <v>324</v>
      </c>
      <c r="B62" s="97">
        <v>18020000</v>
      </c>
    </row>
    <row r="63" spans="1:2">
      <c r="A63" s="97" t="s">
        <v>263</v>
      </c>
      <c r="B63" s="97">
        <v>18030000</v>
      </c>
    </row>
    <row r="64" spans="1:2">
      <c r="A64" s="97" t="s">
        <v>325</v>
      </c>
      <c r="B64" s="97">
        <v>18040000</v>
      </c>
    </row>
    <row r="65" spans="1:2">
      <c r="A65" s="97" t="s">
        <v>314</v>
      </c>
      <c r="B65" s="97">
        <v>18050000</v>
      </c>
    </row>
    <row r="66" spans="1:2">
      <c r="A66" s="97" t="s">
        <v>315</v>
      </c>
      <c r="B66" s="97">
        <v>18060000</v>
      </c>
    </row>
    <row r="67" spans="1:2">
      <c r="A67" s="97" t="s">
        <v>316</v>
      </c>
      <c r="B67" s="97">
        <v>18070000</v>
      </c>
    </row>
    <row r="68" spans="1:2">
      <c r="A68" s="97" t="s">
        <v>317</v>
      </c>
      <c r="B68" s="97">
        <v>18080000</v>
      </c>
    </row>
    <row r="69" spans="1:2">
      <c r="A69" s="97" t="s">
        <v>318</v>
      </c>
      <c r="B69" s="97">
        <v>18090000</v>
      </c>
    </row>
    <row r="70" spans="1:2">
      <c r="A70" s="97" t="s">
        <v>319</v>
      </c>
      <c r="B70" s="97">
        <v>18100000</v>
      </c>
    </row>
    <row r="71" spans="1:2">
      <c r="A71" s="97" t="s">
        <v>320</v>
      </c>
      <c r="B71" s="97">
        <v>18110000</v>
      </c>
    </row>
    <row r="72" spans="1:2">
      <c r="A72" s="97" t="s">
        <v>264</v>
      </c>
      <c r="B72" s="97">
        <v>20010000</v>
      </c>
    </row>
    <row r="73" spans="1:2">
      <c r="A73" s="97" t="s">
        <v>265</v>
      </c>
      <c r="B73" s="97">
        <v>21010000</v>
      </c>
    </row>
    <row r="74" spans="1:2">
      <c r="A74" s="97" t="s">
        <v>266</v>
      </c>
      <c r="B74" s="97">
        <v>22010000</v>
      </c>
    </row>
    <row r="75" spans="1:2">
      <c r="A75" s="97" t="s">
        <v>267</v>
      </c>
      <c r="B75" s="97">
        <v>23010000</v>
      </c>
    </row>
    <row r="76" spans="1:2">
      <c r="A76" s="97" t="s">
        <v>268</v>
      </c>
      <c r="B76" s="97">
        <v>24010000</v>
      </c>
    </row>
    <row r="77" spans="1:2">
      <c r="A77" s="97" t="s">
        <v>355</v>
      </c>
      <c r="B77" s="97">
        <v>25000000</v>
      </c>
    </row>
    <row r="78" spans="1:2">
      <c r="A78" s="97" t="s">
        <v>269</v>
      </c>
      <c r="B78" s="97">
        <v>25010000</v>
      </c>
    </row>
    <row r="79" spans="1:2">
      <c r="A79" s="97" t="s">
        <v>270</v>
      </c>
      <c r="B79" s="97">
        <v>25010100</v>
      </c>
    </row>
    <row r="80" spans="1:2">
      <c r="A80" s="97" t="s">
        <v>271</v>
      </c>
      <c r="B80" s="97">
        <v>25010200</v>
      </c>
    </row>
    <row r="81" spans="1:2">
      <c r="A81" s="97" t="s">
        <v>272</v>
      </c>
      <c r="B81" s="97">
        <v>25010400</v>
      </c>
    </row>
    <row r="82" spans="1:2">
      <c r="A82" s="97" t="s">
        <v>273</v>
      </c>
      <c r="B82" s="97">
        <v>25010500</v>
      </c>
    </row>
    <row r="83" spans="1:2">
      <c r="A83" s="97" t="s">
        <v>274</v>
      </c>
      <c r="B83" s="97">
        <v>25020000</v>
      </c>
    </row>
    <row r="84" spans="1:2">
      <c r="A84" s="97" t="s">
        <v>275</v>
      </c>
      <c r="B84" s="97">
        <v>25020100</v>
      </c>
    </row>
    <row r="85" spans="1:2">
      <c r="A85" s="97" t="s">
        <v>276</v>
      </c>
      <c r="B85" s="97">
        <v>25020200</v>
      </c>
    </row>
    <row r="86" spans="1:2">
      <c r="A86" s="97" t="s">
        <v>356</v>
      </c>
      <c r="B86" s="97">
        <v>25020300</v>
      </c>
    </row>
    <row r="87" spans="1:2">
      <c r="A87" s="97" t="s">
        <v>277</v>
      </c>
      <c r="B87" s="97">
        <v>25040000</v>
      </c>
    </row>
    <row r="88" spans="1:2">
      <c r="A88" s="97" t="s">
        <v>278</v>
      </c>
      <c r="B88" s="97">
        <v>25080000</v>
      </c>
    </row>
    <row r="89" spans="1:2">
      <c r="A89" s="97" t="s">
        <v>279</v>
      </c>
      <c r="B89" s="97">
        <v>26010000</v>
      </c>
    </row>
    <row r="90" spans="1:2">
      <c r="A90" s="97" t="s">
        <v>280</v>
      </c>
      <c r="B90" s="97">
        <v>26020000</v>
      </c>
    </row>
    <row r="91" spans="1:2">
      <c r="A91" s="97" t="s">
        <v>281</v>
      </c>
      <c r="B91" s="97">
        <v>26050000</v>
      </c>
    </row>
    <row r="92" spans="1:2">
      <c r="A92" s="97" t="s">
        <v>282</v>
      </c>
      <c r="B92" s="97">
        <v>26080000</v>
      </c>
    </row>
    <row r="93" spans="1:2">
      <c r="A93" s="97" t="s">
        <v>283</v>
      </c>
      <c r="B93" s="97">
        <v>26100000</v>
      </c>
    </row>
    <row r="94" spans="1:2">
      <c r="A94" s="97" t="s">
        <v>357</v>
      </c>
      <c r="B94" s="97">
        <v>26230000</v>
      </c>
    </row>
    <row r="95" spans="1:2">
      <c r="A95" s="97" t="s">
        <v>358</v>
      </c>
      <c r="B95" s="97">
        <v>26230000</v>
      </c>
    </row>
    <row r="96" spans="1:2">
      <c r="A96" s="97" t="s">
        <v>359</v>
      </c>
      <c r="B96" s="97">
        <v>26240000</v>
      </c>
    </row>
    <row r="97" spans="1:2">
      <c r="A97" s="97" t="s">
        <v>360</v>
      </c>
      <c r="B97" s="97">
        <v>26240000</v>
      </c>
    </row>
    <row r="98" spans="1:2">
      <c r="A98" s="97" t="s">
        <v>284</v>
      </c>
      <c r="B98" s="97">
        <v>26250000</v>
      </c>
    </row>
    <row r="99" spans="1:2">
      <c r="A99" s="97" t="s">
        <v>361</v>
      </c>
      <c r="B99" s="97">
        <v>26250000</v>
      </c>
    </row>
    <row r="100" spans="1:2">
      <c r="A100" s="97" t="s">
        <v>285</v>
      </c>
      <c r="B100" s="97">
        <v>26260000</v>
      </c>
    </row>
    <row r="101" spans="1:2">
      <c r="A101" s="97" t="s">
        <v>362</v>
      </c>
      <c r="B101" s="97">
        <v>26260000</v>
      </c>
    </row>
    <row r="102" spans="1:2">
      <c r="A102" s="97" t="s">
        <v>286</v>
      </c>
      <c r="B102" s="97">
        <v>26270000</v>
      </c>
    </row>
    <row r="103" spans="1:2">
      <c r="A103" s="97" t="s">
        <v>363</v>
      </c>
      <c r="B103" s="97">
        <v>26270000</v>
      </c>
    </row>
    <row r="104" spans="1:2">
      <c r="A104" s="97" t="s">
        <v>287</v>
      </c>
      <c r="B104" s="97">
        <v>26280000</v>
      </c>
    </row>
    <row r="105" spans="1:2">
      <c r="A105" s="97" t="s">
        <v>364</v>
      </c>
      <c r="B105" s="97">
        <v>26280000</v>
      </c>
    </row>
    <row r="106" spans="1:2">
      <c r="A106" s="97" t="s">
        <v>288</v>
      </c>
      <c r="B106" s="97">
        <v>26290000</v>
      </c>
    </row>
    <row r="107" spans="1:2">
      <c r="A107" s="97" t="s">
        <v>365</v>
      </c>
      <c r="B107" s="97">
        <v>26290000</v>
      </c>
    </row>
    <row r="108" spans="1:2">
      <c r="A108" s="97" t="s">
        <v>289</v>
      </c>
      <c r="B108" s="97">
        <v>26300000</v>
      </c>
    </row>
    <row r="109" spans="1:2">
      <c r="A109" s="97" t="s">
        <v>366</v>
      </c>
      <c r="B109" s="97">
        <v>26300000</v>
      </c>
    </row>
    <row r="110" spans="1:2">
      <c r="A110" s="97" t="s">
        <v>367</v>
      </c>
      <c r="B110" s="97">
        <v>26310000</v>
      </c>
    </row>
    <row r="111" spans="1:2">
      <c r="A111" s="97" t="s">
        <v>368</v>
      </c>
      <c r="B111" s="97">
        <v>26310000</v>
      </c>
    </row>
    <row r="112" spans="1:2">
      <c r="A112" s="97" t="s">
        <v>290</v>
      </c>
      <c r="B112" s="97">
        <v>26350000</v>
      </c>
    </row>
    <row r="113" spans="1:2">
      <c r="A113" s="97" t="s">
        <v>369</v>
      </c>
      <c r="B113" s="97">
        <v>26350000</v>
      </c>
    </row>
    <row r="114" spans="1:2">
      <c r="A114" s="97" t="s">
        <v>370</v>
      </c>
      <c r="B114" s="97">
        <v>26360000</v>
      </c>
    </row>
    <row r="115" spans="1:2">
      <c r="A115" s="97" t="s">
        <v>371</v>
      </c>
      <c r="B115" s="97">
        <v>26360000</v>
      </c>
    </row>
    <row r="116" spans="1:2">
      <c r="A116" s="97" t="s">
        <v>291</v>
      </c>
      <c r="B116" s="97">
        <v>26380000</v>
      </c>
    </row>
    <row r="117" spans="1:2">
      <c r="A117" s="97" t="s">
        <v>372</v>
      </c>
      <c r="B117" s="97">
        <v>26380000</v>
      </c>
    </row>
    <row r="118" spans="1:2">
      <c r="A118" s="97" t="s">
        <v>292</v>
      </c>
      <c r="B118" s="97">
        <v>26390000</v>
      </c>
    </row>
    <row r="119" spans="1:2">
      <c r="A119" s="97" t="s">
        <v>373</v>
      </c>
      <c r="B119" s="97">
        <v>26390000</v>
      </c>
    </row>
    <row r="120" spans="1:2">
      <c r="A120" s="97" t="s">
        <v>293</v>
      </c>
      <c r="B120" s="97">
        <v>26400000</v>
      </c>
    </row>
    <row r="121" spans="1:2">
      <c r="A121" s="97" t="s">
        <v>374</v>
      </c>
      <c r="B121" s="97">
        <v>26400000</v>
      </c>
    </row>
    <row r="122" spans="1:2">
      <c r="A122" s="97" t="s">
        <v>375</v>
      </c>
      <c r="B122" s="97">
        <v>26410000</v>
      </c>
    </row>
    <row r="123" spans="1:2">
      <c r="A123" s="97" t="s">
        <v>376</v>
      </c>
      <c r="B123" s="97">
        <v>26410000</v>
      </c>
    </row>
    <row r="124" spans="1:2">
      <c r="A124" s="97" t="s">
        <v>377</v>
      </c>
      <c r="B124" s="97">
        <v>26420000</v>
      </c>
    </row>
    <row r="125" spans="1:2">
      <c r="A125" s="97" t="s">
        <v>378</v>
      </c>
      <c r="B125" s="97">
        <v>26420000</v>
      </c>
    </row>
    <row r="126" spans="1:2">
      <c r="A126" s="97" t="s">
        <v>379</v>
      </c>
      <c r="B126" s="97">
        <v>26430000</v>
      </c>
    </row>
    <row r="127" spans="1:2">
      <c r="A127" s="97" t="s">
        <v>380</v>
      </c>
      <c r="B127" s="97">
        <v>26430000</v>
      </c>
    </row>
    <row r="128" spans="1:2">
      <c r="A128" s="97" t="s">
        <v>294</v>
      </c>
      <c r="B128" s="97">
        <v>26440000</v>
      </c>
    </row>
    <row r="129" spans="1:2">
      <c r="A129" s="97" t="s">
        <v>381</v>
      </c>
      <c r="B129" s="97">
        <v>26440000</v>
      </c>
    </row>
    <row r="130" spans="1:2">
      <c r="A130" s="97" t="s">
        <v>382</v>
      </c>
      <c r="B130" s="97">
        <v>26450000</v>
      </c>
    </row>
    <row r="131" spans="1:2">
      <c r="A131" s="97" t="s">
        <v>383</v>
      </c>
      <c r="B131" s="97">
        <v>26450000</v>
      </c>
    </row>
    <row r="132" spans="1:2">
      <c r="A132" s="97" t="s">
        <v>295</v>
      </c>
      <c r="B132" s="97">
        <v>26460000</v>
      </c>
    </row>
    <row r="133" spans="1:2">
      <c r="A133" s="97" t="s">
        <v>384</v>
      </c>
      <c r="B133" s="97">
        <v>26460000</v>
      </c>
    </row>
    <row r="134" spans="1:2">
      <c r="A134" s="97" t="s">
        <v>296</v>
      </c>
      <c r="B134" s="97">
        <v>26480000</v>
      </c>
    </row>
    <row r="135" spans="1:2">
      <c r="A135" s="97" t="s">
        <v>385</v>
      </c>
      <c r="B135" s="97">
        <v>26480000</v>
      </c>
    </row>
    <row r="136" spans="1:2">
      <c r="A136" s="97" t="s">
        <v>386</v>
      </c>
      <c r="B136" s="97">
        <v>26490000</v>
      </c>
    </row>
    <row r="137" spans="1:2">
      <c r="A137" s="97" t="s">
        <v>387</v>
      </c>
      <c r="B137" s="97">
        <v>26490000</v>
      </c>
    </row>
    <row r="138" spans="1:2">
      <c r="A138" s="97" t="s">
        <v>297</v>
      </c>
      <c r="B138" s="97">
        <v>26520000</v>
      </c>
    </row>
    <row r="139" spans="1:2">
      <c r="A139" s="97" t="s">
        <v>388</v>
      </c>
      <c r="B139" s="97">
        <v>26520000</v>
      </c>
    </row>
    <row r="140" spans="1:2">
      <c r="A140" s="97" t="s">
        <v>298</v>
      </c>
      <c r="B140" s="97">
        <v>26540000</v>
      </c>
    </row>
    <row r="141" spans="1:2">
      <c r="A141" s="97" t="s">
        <v>389</v>
      </c>
      <c r="B141" s="97">
        <v>26540000</v>
      </c>
    </row>
    <row r="142" spans="1:2">
      <c r="A142" s="97" t="s">
        <v>299</v>
      </c>
      <c r="B142" s="97">
        <v>26550000</v>
      </c>
    </row>
    <row r="143" spans="1:2">
      <c r="A143" s="97" t="s">
        <v>390</v>
      </c>
      <c r="B143" s="97">
        <v>26550000</v>
      </c>
    </row>
    <row r="144" spans="1:2">
      <c r="A144" s="97" t="s">
        <v>300</v>
      </c>
      <c r="B144" s="97">
        <v>26560000</v>
      </c>
    </row>
    <row r="145" spans="1:2">
      <c r="A145" s="97" t="s">
        <v>391</v>
      </c>
      <c r="B145" s="97">
        <v>26560000</v>
      </c>
    </row>
    <row r="146" spans="1:2">
      <c r="A146" s="97" t="s">
        <v>392</v>
      </c>
      <c r="B146" s="97">
        <v>26570000</v>
      </c>
    </row>
    <row r="147" spans="1:2">
      <c r="A147" s="97" t="s">
        <v>393</v>
      </c>
      <c r="B147" s="97">
        <v>26570000</v>
      </c>
    </row>
    <row r="148" spans="1:2">
      <c r="A148" s="97" t="s">
        <v>394</v>
      </c>
      <c r="B148" s="97">
        <v>26580000</v>
      </c>
    </row>
    <row r="149" spans="1:2">
      <c r="A149" s="97" t="s">
        <v>395</v>
      </c>
      <c r="B149" s="97">
        <v>26580000</v>
      </c>
    </row>
    <row r="150" spans="1:2">
      <c r="A150" s="97" t="s">
        <v>301</v>
      </c>
      <c r="B150" s="97">
        <v>26590000</v>
      </c>
    </row>
    <row r="151" spans="1:2">
      <c r="A151" s="97" t="s">
        <v>396</v>
      </c>
      <c r="B151" s="97">
        <v>26590000</v>
      </c>
    </row>
    <row r="152" spans="1:2">
      <c r="A152" s="97" t="s">
        <v>302</v>
      </c>
      <c r="B152" s="97">
        <v>26610000</v>
      </c>
    </row>
    <row r="153" spans="1:2">
      <c r="A153" s="97" t="s">
        <v>397</v>
      </c>
      <c r="B153" s="97">
        <v>26610000</v>
      </c>
    </row>
    <row r="154" spans="1:2">
      <c r="A154" s="97" t="s">
        <v>398</v>
      </c>
      <c r="B154" s="97">
        <v>26620000</v>
      </c>
    </row>
    <row r="155" spans="1:2">
      <c r="A155" s="97" t="s">
        <v>399</v>
      </c>
      <c r="B155" s="97">
        <v>26630000</v>
      </c>
    </row>
    <row r="156" spans="1:2">
      <c r="A156" s="97" t="s">
        <v>303</v>
      </c>
      <c r="B156" s="97">
        <v>26640000</v>
      </c>
    </row>
    <row r="157" spans="1:2">
      <c r="A157" s="97" t="s">
        <v>400</v>
      </c>
      <c r="B157" s="97">
        <v>26640000</v>
      </c>
    </row>
    <row r="158" spans="1:2">
      <c r="A158" s="97" t="s">
        <v>304</v>
      </c>
      <c r="B158" s="97">
        <v>26650000</v>
      </c>
    </row>
    <row r="159" spans="1:2">
      <c r="A159" s="97" t="s">
        <v>401</v>
      </c>
      <c r="B159" s="97">
        <v>26650000</v>
      </c>
    </row>
    <row r="160" spans="1:2">
      <c r="A160" s="97" t="s">
        <v>305</v>
      </c>
      <c r="B160" s="97">
        <v>26660000</v>
      </c>
    </row>
    <row r="161" spans="1:2">
      <c r="A161" s="97" t="s">
        <v>402</v>
      </c>
      <c r="B161" s="97">
        <v>26660000</v>
      </c>
    </row>
    <row r="162" spans="1:2">
      <c r="A162" s="97" t="s">
        <v>403</v>
      </c>
      <c r="B162" s="97">
        <v>26670000</v>
      </c>
    </row>
    <row r="163" spans="1:2">
      <c r="A163" s="97" t="s">
        <v>404</v>
      </c>
      <c r="B163" s="97">
        <v>26670000</v>
      </c>
    </row>
    <row r="164" spans="1:2">
      <c r="A164" s="97" t="s">
        <v>306</v>
      </c>
      <c r="B164" s="97">
        <v>26680000</v>
      </c>
    </row>
    <row r="165" spans="1:2">
      <c r="A165" s="97" t="s">
        <v>405</v>
      </c>
      <c r="B165" s="97">
        <v>26680000</v>
      </c>
    </row>
    <row r="166" spans="1:2">
      <c r="A166" s="97" t="s">
        <v>406</v>
      </c>
      <c r="B166" s="97">
        <v>26690000</v>
      </c>
    </row>
    <row r="167" spans="1:2">
      <c r="A167" s="97" t="s">
        <v>307</v>
      </c>
      <c r="B167" s="97">
        <v>26700000</v>
      </c>
    </row>
    <row r="168" spans="1:2">
      <c r="A168" s="97" t="s">
        <v>407</v>
      </c>
      <c r="B168" s="97">
        <v>26700000</v>
      </c>
    </row>
    <row r="169" spans="1:2">
      <c r="A169" s="97" t="s">
        <v>308</v>
      </c>
      <c r="B169" s="97">
        <v>26720000</v>
      </c>
    </row>
    <row r="170" spans="1:2">
      <c r="A170" s="97" t="s">
        <v>326</v>
      </c>
      <c r="B170" s="97">
        <v>27010100</v>
      </c>
    </row>
    <row r="171" spans="1:2">
      <c r="A171" s="97" t="s">
        <v>327</v>
      </c>
      <c r="B171" s="97">
        <v>27010200</v>
      </c>
    </row>
    <row r="172" spans="1:2">
      <c r="A172" s="97" t="s">
        <v>328</v>
      </c>
      <c r="B172" s="97">
        <v>27010300</v>
      </c>
    </row>
    <row r="173" spans="1:2">
      <c r="A173" s="97" t="s">
        <v>330</v>
      </c>
      <c r="B173" s="97">
        <v>27020100</v>
      </c>
    </row>
    <row r="174" spans="1:2">
      <c r="A174" s="97" t="s">
        <v>331</v>
      </c>
      <c r="B174" s="97">
        <v>27020200</v>
      </c>
    </row>
    <row r="175" spans="1:2">
      <c r="A175" s="97" t="s">
        <v>329</v>
      </c>
      <c r="B175" s="97">
        <v>27020300</v>
      </c>
    </row>
    <row r="176" spans="1:2">
      <c r="A176" s="97" t="s">
        <v>332</v>
      </c>
      <c r="B176" s="97">
        <v>27030100</v>
      </c>
    </row>
    <row r="177" spans="1:2">
      <c r="A177" s="97" t="s">
        <v>333</v>
      </c>
      <c r="B177" s="97">
        <v>27030300</v>
      </c>
    </row>
    <row r="178" spans="1:2">
      <c r="A178" s="97" t="s">
        <v>321</v>
      </c>
      <c r="B178" s="97">
        <v>27030400</v>
      </c>
    </row>
    <row r="179" spans="1:2">
      <c r="A179" s="97" t="s">
        <v>334</v>
      </c>
      <c r="B179" s="97">
        <v>27040100</v>
      </c>
    </row>
    <row r="180" spans="1:2">
      <c r="A180" s="97" t="s">
        <v>335</v>
      </c>
      <c r="B180" s="97">
        <v>27040200</v>
      </c>
    </row>
    <row r="181" spans="1:2">
      <c r="A181" s="97" t="s">
        <v>337</v>
      </c>
      <c r="B181" s="97">
        <v>30010000</v>
      </c>
    </row>
    <row r="182" spans="1:2">
      <c r="A182" s="97" t="s">
        <v>338</v>
      </c>
      <c r="B182" s="97">
        <v>30020000</v>
      </c>
    </row>
    <row r="183" spans="1:2">
      <c r="A183" s="97" t="s">
        <v>339</v>
      </c>
      <c r="B183" s="97">
        <v>30030000</v>
      </c>
    </row>
    <row r="184" spans="1:2">
      <c r="A184" s="97" t="s">
        <v>340</v>
      </c>
      <c r="B184" s="97">
        <v>30040000</v>
      </c>
    </row>
    <row r="185" spans="1:2">
      <c r="A185" s="97" t="s">
        <v>322</v>
      </c>
      <c r="B185" s="97">
        <v>30050000</v>
      </c>
    </row>
    <row r="186" spans="1:2">
      <c r="A186" s="97" t="s">
        <v>336</v>
      </c>
      <c r="B186" s="97">
        <v>30060000</v>
      </c>
    </row>
    <row r="187" spans="1:2">
      <c r="A187" s="97" t="s">
        <v>341</v>
      </c>
      <c r="B187" s="97">
        <v>30065000</v>
      </c>
    </row>
    <row r="188" spans="1:2">
      <c r="A188" s="97" t="s">
        <v>342</v>
      </c>
      <c r="B188" s="97">
        <v>30070000</v>
      </c>
    </row>
    <row r="189" spans="1:2">
      <c r="A189" s="97" t="s">
        <v>343</v>
      </c>
      <c r="B189" s="97">
        <v>30080100</v>
      </c>
    </row>
    <row r="190" spans="1:2">
      <c r="A190" s="97" t="s">
        <v>344</v>
      </c>
      <c r="B190" s="97">
        <v>30080400</v>
      </c>
    </row>
    <row r="191" spans="1:2">
      <c r="A191" s="97" t="s">
        <v>345</v>
      </c>
      <c r="B191" s="97">
        <v>30080500</v>
      </c>
    </row>
    <row r="192" spans="1:2">
      <c r="A192" s="97" t="s">
        <v>349</v>
      </c>
      <c r="B192" s="97">
        <v>32010000</v>
      </c>
    </row>
    <row r="193" spans="1:2">
      <c r="A193" s="97" t="s">
        <v>348</v>
      </c>
      <c r="B193" s="97">
        <v>32020000</v>
      </c>
    </row>
    <row r="194" spans="1:2">
      <c r="A194" s="97" t="s">
        <v>346</v>
      </c>
      <c r="B194" s="97">
        <v>32030000</v>
      </c>
    </row>
    <row r="195" spans="1:2">
      <c r="A195" s="97" t="s">
        <v>347</v>
      </c>
      <c r="B195" s="97">
        <v>32040000</v>
      </c>
    </row>
  </sheetData>
  <sortState xmlns:xlrd2="http://schemas.microsoft.com/office/spreadsheetml/2017/richdata2" ref="A2:B195">
    <sortCondition ref="B2:B195"/>
  </sortState>
  <phoneticPr fontId="2"/>
  <conditionalFormatting sqref="A1:A1048576">
    <cfRule type="duplicateValues" dxfId="1" priority="1"/>
    <cfRule type="duplicateValues" dxfId="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23"/>
  <sheetViews>
    <sheetView topLeftCell="X1" zoomScale="70" zoomScaleNormal="70" workbookViewId="0">
      <selection activeCell="X1" sqref="X1"/>
    </sheetView>
  </sheetViews>
  <sheetFormatPr defaultColWidth="9" defaultRowHeight="18.75"/>
  <cols>
    <col min="1" max="7" width="9" style="1" hidden="1" customWidth="1"/>
    <col min="8" max="8" width="12" style="1" hidden="1" customWidth="1"/>
    <col min="9" max="23" width="9" style="1" hidden="1" customWidth="1"/>
    <col min="24" max="26" width="9" style="1" customWidth="1"/>
    <col min="27" max="16384" width="9" style="1"/>
  </cols>
  <sheetData>
    <row r="1" spans="2:21">
      <c r="J1" s="1" t="s">
        <v>142</v>
      </c>
      <c r="K1" s="1" t="s">
        <v>143</v>
      </c>
      <c r="L1" s="1" t="s">
        <v>144</v>
      </c>
      <c r="M1" s="1">
        <v>4</v>
      </c>
      <c r="N1" s="1">
        <v>5</v>
      </c>
      <c r="O1" s="1">
        <v>6</v>
      </c>
      <c r="P1" s="1">
        <v>7</v>
      </c>
      <c r="Q1" s="1">
        <v>8</v>
      </c>
      <c r="R1" s="1">
        <v>9</v>
      </c>
      <c r="S1" s="1">
        <v>10</v>
      </c>
      <c r="T1" s="1">
        <v>11</v>
      </c>
    </row>
    <row r="2" spans="2:21" ht="37.5">
      <c r="B2" s="1" t="s">
        <v>25</v>
      </c>
      <c r="C2" s="1" t="s">
        <v>124</v>
      </c>
      <c r="D2" s="1" t="s">
        <v>61</v>
      </c>
      <c r="E2" s="1" t="s">
        <v>127</v>
      </c>
      <c r="F2" s="1" t="s">
        <v>145</v>
      </c>
      <c r="G2" s="1" t="s">
        <v>146</v>
      </c>
      <c r="I2" s="1" t="s">
        <v>136</v>
      </c>
      <c r="J2" s="1" t="s">
        <v>40</v>
      </c>
      <c r="K2" s="1" t="s">
        <v>47</v>
      </c>
      <c r="L2" s="1" t="s">
        <v>47</v>
      </c>
      <c r="M2" s="1" t="s">
        <v>85</v>
      </c>
      <c r="N2" s="1" t="s">
        <v>88</v>
      </c>
      <c r="O2" s="1" t="s">
        <v>48</v>
      </c>
      <c r="P2" s="1" t="s">
        <v>89</v>
      </c>
      <c r="Q2" s="1" t="s">
        <v>45</v>
      </c>
      <c r="R2" s="1" t="s">
        <v>90</v>
      </c>
      <c r="S2" s="1" t="s">
        <v>95</v>
      </c>
      <c r="T2" s="1" t="s">
        <v>99</v>
      </c>
      <c r="U2" s="116" t="s">
        <v>452</v>
      </c>
    </row>
    <row r="3" spans="2:21">
      <c r="B3" s="1" t="s">
        <v>27</v>
      </c>
      <c r="C3" s="1" t="s">
        <v>117</v>
      </c>
      <c r="D3" s="1">
        <v>48</v>
      </c>
      <c r="E3" s="1" t="s">
        <v>36</v>
      </c>
      <c r="H3" s="1" t="s">
        <v>173</v>
      </c>
      <c r="I3" s="1" t="s">
        <v>137</v>
      </c>
      <c r="J3" s="1" t="s">
        <v>43</v>
      </c>
      <c r="K3" s="1" t="s">
        <v>48</v>
      </c>
      <c r="L3" s="1" t="s">
        <v>48</v>
      </c>
      <c r="M3" s="1" t="s">
        <v>86</v>
      </c>
      <c r="N3" s="1" t="s">
        <v>89</v>
      </c>
      <c r="O3" s="1" t="s">
        <v>91</v>
      </c>
      <c r="P3" s="1" t="s">
        <v>93</v>
      </c>
      <c r="Q3" s="1" t="s">
        <v>90</v>
      </c>
      <c r="R3" s="1" t="s">
        <v>96</v>
      </c>
      <c r="S3" s="1" t="s">
        <v>97</v>
      </c>
      <c r="T3" s="1" t="s">
        <v>98</v>
      </c>
      <c r="U3" s="1" t="s">
        <v>173</v>
      </c>
    </row>
    <row r="4" spans="2:21">
      <c r="B4" s="1" t="s">
        <v>128</v>
      </c>
      <c r="C4" s="1" t="s">
        <v>125</v>
      </c>
      <c r="D4" s="1">
        <v>32</v>
      </c>
      <c r="E4" s="1" t="s">
        <v>37</v>
      </c>
      <c r="F4" s="1" t="s">
        <v>40</v>
      </c>
      <c r="G4" s="1" t="s">
        <v>147</v>
      </c>
      <c r="H4" s="1" t="s">
        <v>174</v>
      </c>
      <c r="I4" s="1" t="s">
        <v>138</v>
      </c>
      <c r="J4" s="1" t="s">
        <v>45</v>
      </c>
      <c r="K4" s="1" t="s">
        <v>49</v>
      </c>
      <c r="L4" s="1" t="s">
        <v>49</v>
      </c>
      <c r="M4" s="1" t="s">
        <v>87</v>
      </c>
      <c r="N4" s="1" t="s">
        <v>90</v>
      </c>
      <c r="O4" s="1" t="s">
        <v>92</v>
      </c>
      <c r="P4" s="1" t="s">
        <v>94</v>
      </c>
      <c r="Q4" s="1" t="s">
        <v>95</v>
      </c>
      <c r="R4" s="1" t="s">
        <v>97</v>
      </c>
      <c r="S4" s="1" t="s">
        <v>98</v>
      </c>
      <c r="T4" s="1" t="s">
        <v>100</v>
      </c>
      <c r="U4" s="1" t="s">
        <v>174</v>
      </c>
    </row>
    <row r="5" spans="2:21">
      <c r="C5" s="1" t="s">
        <v>126</v>
      </c>
      <c r="D5" s="1">
        <v>16</v>
      </c>
      <c r="E5" s="1" t="s">
        <v>38</v>
      </c>
      <c r="F5" s="1" t="s">
        <v>148</v>
      </c>
      <c r="G5" s="1" t="s">
        <v>156</v>
      </c>
      <c r="H5" s="1" t="s">
        <v>175</v>
      </c>
      <c r="U5" s="1" t="s">
        <v>175</v>
      </c>
    </row>
    <row r="6" spans="2:21">
      <c r="F6" s="1" t="s">
        <v>149</v>
      </c>
      <c r="G6" s="1" t="s">
        <v>133</v>
      </c>
      <c r="H6" s="1" t="s">
        <v>176</v>
      </c>
      <c r="I6" s="1">
        <v>950001</v>
      </c>
      <c r="J6" s="1">
        <v>1000000</v>
      </c>
      <c r="L6" s="1" t="b">
        <f>IF($J$17&gt;=I6,$J$17&lt;=J6)</f>
        <v>0</v>
      </c>
      <c r="U6" s="1" t="s">
        <v>176</v>
      </c>
    </row>
    <row r="7" spans="2:21">
      <c r="F7" s="1" t="s">
        <v>151</v>
      </c>
      <c r="G7" s="1" t="s">
        <v>150</v>
      </c>
      <c r="I7" s="1">
        <v>1000001</v>
      </c>
      <c r="J7" s="1">
        <v>1050000</v>
      </c>
      <c r="L7" s="1" t="b">
        <f t="shared" ref="L7:L13" si="0">IF($J$17&gt;=I7,$J$17&lt;=J7)</f>
        <v>0</v>
      </c>
      <c r="U7" s="1" t="s">
        <v>199</v>
      </c>
    </row>
    <row r="8" spans="2:21">
      <c r="F8" s="1" t="s">
        <v>153</v>
      </c>
      <c r="G8" s="1" t="s">
        <v>157</v>
      </c>
      <c r="I8" s="1">
        <v>1050001</v>
      </c>
      <c r="J8" s="1">
        <v>1100000</v>
      </c>
      <c r="L8" s="1" t="b">
        <f t="shared" si="0"/>
        <v>0</v>
      </c>
    </row>
    <row r="9" spans="2:21">
      <c r="F9" s="1" t="s">
        <v>155</v>
      </c>
      <c r="G9" s="1" t="s">
        <v>134</v>
      </c>
      <c r="I9" s="1">
        <v>1100001</v>
      </c>
      <c r="J9" s="1">
        <v>1150000</v>
      </c>
      <c r="L9" s="1" t="b">
        <f t="shared" si="0"/>
        <v>0</v>
      </c>
    </row>
    <row r="10" spans="2:21">
      <c r="G10" s="1" t="s">
        <v>158</v>
      </c>
      <c r="I10" s="1">
        <v>1150001</v>
      </c>
      <c r="J10" s="1">
        <v>1200000</v>
      </c>
      <c r="L10" s="1" t="b">
        <f t="shared" si="0"/>
        <v>0</v>
      </c>
    </row>
    <row r="11" spans="2:21">
      <c r="G11" s="1" t="s">
        <v>152</v>
      </c>
      <c r="I11" s="1">
        <v>1200001</v>
      </c>
      <c r="J11" s="1">
        <v>1250000</v>
      </c>
      <c r="L11" s="1" t="b">
        <f t="shared" si="0"/>
        <v>0</v>
      </c>
    </row>
    <row r="12" spans="2:21">
      <c r="G12" s="1" t="s">
        <v>159</v>
      </c>
      <c r="I12" s="1">
        <v>1250001</v>
      </c>
      <c r="J12" s="1">
        <v>1300000</v>
      </c>
      <c r="L12" s="1" t="b">
        <f t="shared" si="0"/>
        <v>0</v>
      </c>
    </row>
    <row r="13" spans="2:21">
      <c r="G13" s="1" t="s">
        <v>154</v>
      </c>
      <c r="I13" s="1">
        <v>1300001</v>
      </c>
      <c r="J13" s="1">
        <v>1330000</v>
      </c>
      <c r="L13" s="1" t="b">
        <f t="shared" si="0"/>
        <v>0</v>
      </c>
    </row>
    <row r="14" spans="2:21">
      <c r="G14" s="1" t="s">
        <v>160</v>
      </c>
    </row>
    <row r="15" spans="2:21">
      <c r="G15" s="1" t="s">
        <v>135</v>
      </c>
      <c r="I15" s="1" t="s">
        <v>139</v>
      </c>
      <c r="J15" s="1">
        <f>様式!P51</f>
        <v>0</v>
      </c>
      <c r="K15" s="1" t="e">
        <f>MATCH(J15,I2:I4,0)</f>
        <v>#N/A</v>
      </c>
      <c r="M15" s="1" t="e">
        <f>VLOOKUP(J16,J1:T1,MATCH(J15,I2:I4,0),FALSE)</f>
        <v>#N/A</v>
      </c>
    </row>
    <row r="16" spans="2:21">
      <c r="G16" s="1" t="s">
        <v>161</v>
      </c>
      <c r="I16" s="1" t="s">
        <v>140</v>
      </c>
      <c r="J16" s="1" t="str">
        <f>様式!AT44</f>
        <v/>
      </c>
    </row>
    <row r="17" spans="7:10">
      <c r="G17" s="1" t="s">
        <v>162</v>
      </c>
      <c r="I17" s="1" t="s">
        <v>141</v>
      </c>
      <c r="J17" s="2" t="str">
        <f>様式!AK45</f>
        <v/>
      </c>
    </row>
    <row r="18" spans="7:10">
      <c r="G18" s="1" t="s">
        <v>163</v>
      </c>
    </row>
    <row r="19" spans="7:10">
      <c r="G19" s="1" t="s">
        <v>164</v>
      </c>
    </row>
    <row r="20" spans="7:10">
      <c r="G20" s="1" t="s">
        <v>165</v>
      </c>
    </row>
    <row r="21" spans="7:10">
      <c r="G21" s="1" t="s">
        <v>166</v>
      </c>
    </row>
    <row r="22" spans="7:10">
      <c r="G22" s="1" t="s">
        <v>167</v>
      </c>
    </row>
    <row r="23" spans="7:10">
      <c r="G23" s="1" t="s">
        <v>168</v>
      </c>
    </row>
  </sheetData>
  <sheetProtection algorithmName="SHA-512" hashValue="6Yt+jmk8xH15Gdw4Mas4F3gWDvd6bLi137KHlcbzE8UJVLmS1XSlYWXZTZ5X189H5HatyOhl33DapfRnGZorsA==" saltValue="LseWT7zEHo/kf+HAyWiHEg==" spinCount="100000" sheet="1" objects="1" scenarios="1"/>
  <phoneticPr fontId="2"/>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J43"/>
  <sheetViews>
    <sheetView topLeftCell="AK1" zoomScale="70" zoomScaleNormal="70" workbookViewId="0">
      <selection sqref="A1:AJ1048576"/>
    </sheetView>
  </sheetViews>
  <sheetFormatPr defaultColWidth="9" defaultRowHeight="18.75"/>
  <cols>
    <col min="1" max="1" width="9" style="1" hidden="1" customWidth="1"/>
    <col min="2" max="2" width="14.25" style="1" hidden="1" customWidth="1"/>
    <col min="3" max="5" width="10.5" style="1" hidden="1" customWidth="1"/>
    <col min="6" max="6" width="11" style="7" hidden="1" customWidth="1"/>
    <col min="7" max="7" width="9.5" style="7" hidden="1" customWidth="1"/>
    <col min="8" max="8" width="9" style="7" hidden="1" customWidth="1"/>
    <col min="9" max="9" width="13.75" style="6" hidden="1" customWidth="1"/>
    <col min="10" max="10" width="9" style="1" hidden="1" customWidth="1"/>
    <col min="11" max="11" width="9.5" style="1" hidden="1" customWidth="1"/>
    <col min="12" max="12" width="10.5" style="1" hidden="1" customWidth="1"/>
    <col min="13" max="14" width="11" style="1" hidden="1" customWidth="1"/>
    <col min="15" max="15" width="11" style="7" hidden="1" customWidth="1"/>
    <col min="16" max="16" width="9.5" style="7" hidden="1" customWidth="1"/>
    <col min="17" max="17" width="9" style="7" hidden="1" customWidth="1"/>
    <col min="18" max="18" width="9.5" style="1" hidden="1" customWidth="1"/>
    <col min="19" max="36" width="9" style="1" hidden="1" customWidth="1"/>
    <col min="37" max="38" width="9" style="1" customWidth="1"/>
    <col min="39" max="16384" width="9" style="1"/>
  </cols>
  <sheetData>
    <row r="1" spans="2:34">
      <c r="F1" s="3" t="s">
        <v>115</v>
      </c>
      <c r="G1" s="4"/>
      <c r="H1" s="5"/>
      <c r="O1" s="3" t="s">
        <v>115</v>
      </c>
    </row>
    <row r="2" spans="2:34">
      <c r="B2" s="1" t="s">
        <v>105</v>
      </c>
      <c r="F2" s="3">
        <v>1000</v>
      </c>
      <c r="G2" s="3">
        <v>2000</v>
      </c>
      <c r="H2" s="3">
        <v>4000</v>
      </c>
      <c r="K2" s="1" t="s">
        <v>102</v>
      </c>
      <c r="O2" s="3">
        <v>1000</v>
      </c>
      <c r="P2" s="3">
        <v>2000</v>
      </c>
      <c r="Q2" s="3">
        <v>4000</v>
      </c>
      <c r="U2" s="8" t="s">
        <v>79</v>
      </c>
      <c r="V2" s="8" t="s">
        <v>82</v>
      </c>
      <c r="W2" s="9" t="s">
        <v>32</v>
      </c>
      <c r="X2" s="9">
        <v>4</v>
      </c>
      <c r="Y2" s="9">
        <v>5</v>
      </c>
      <c r="Z2" s="9">
        <v>6</v>
      </c>
      <c r="AA2" s="9">
        <v>7</v>
      </c>
      <c r="AB2" s="9">
        <v>8</v>
      </c>
      <c r="AC2" s="9">
        <v>9</v>
      </c>
      <c r="AD2" s="9">
        <v>10</v>
      </c>
      <c r="AE2" s="9">
        <v>11</v>
      </c>
    </row>
    <row r="3" spans="2:34">
      <c r="B3" s="640" t="s">
        <v>103</v>
      </c>
      <c r="C3" s="640"/>
      <c r="D3" s="48"/>
      <c r="E3" s="48" t="s">
        <v>112</v>
      </c>
      <c r="F3" s="10" t="s">
        <v>104</v>
      </c>
      <c r="K3" s="640" t="s">
        <v>103</v>
      </c>
      <c r="L3" s="640"/>
      <c r="M3" s="48"/>
      <c r="N3" s="48" t="s">
        <v>112</v>
      </c>
      <c r="O3" s="3" t="s">
        <v>104</v>
      </c>
      <c r="R3" s="6"/>
      <c r="T3" s="1" t="s">
        <v>188</v>
      </c>
      <c r="U3" s="8" t="s">
        <v>40</v>
      </c>
      <c r="V3" s="8" t="s">
        <v>47</v>
      </c>
      <c r="W3" s="9" t="s">
        <v>47</v>
      </c>
      <c r="X3" s="9" t="s">
        <v>85</v>
      </c>
      <c r="Y3" s="9" t="s">
        <v>88</v>
      </c>
      <c r="Z3" s="9" t="s">
        <v>48</v>
      </c>
      <c r="AA3" s="9" t="s">
        <v>89</v>
      </c>
      <c r="AB3" s="9" t="s">
        <v>45</v>
      </c>
      <c r="AC3" s="9" t="s">
        <v>90</v>
      </c>
      <c r="AD3" s="9" t="s">
        <v>95</v>
      </c>
      <c r="AE3" s="9" t="s">
        <v>99</v>
      </c>
    </row>
    <row r="4" spans="2:34">
      <c r="B4" s="3">
        <v>1</v>
      </c>
      <c r="C4" s="3">
        <v>550999</v>
      </c>
      <c r="D4" s="3"/>
      <c r="E4" s="3"/>
      <c r="F4" s="3">
        <f>様式!J33</f>
        <v>0</v>
      </c>
      <c r="G4" s="7">
        <f ca="1">OFFSET(G4,0,-1)</f>
        <v>0</v>
      </c>
      <c r="H4" s="7" t="b">
        <f>IF(様式!$J$33&gt;=B4,様式!$J$33&lt;=C4)</f>
        <v>0</v>
      </c>
      <c r="I4" s="6" t="str">
        <f>IF(H4=TRUE,G4,"0")</f>
        <v>0</v>
      </c>
      <c r="K4" s="3">
        <v>1</v>
      </c>
      <c r="L4" s="3">
        <v>550999</v>
      </c>
      <c r="M4" s="3"/>
      <c r="N4" s="3"/>
      <c r="O4" s="3">
        <f>様式!AF33</f>
        <v>0</v>
      </c>
      <c r="P4" s="7">
        <f ca="1">OFFSET(P4,0,-1)</f>
        <v>0</v>
      </c>
      <c r="Q4" s="7" t="b">
        <f>IF(様式!$AF$33&gt;=K4,様式!$AF$33&lt;=L4)</f>
        <v>0</v>
      </c>
      <c r="R4" s="6" t="str">
        <f>IF(Q4=TRUE,P4,"0")</f>
        <v>0</v>
      </c>
      <c r="T4" s="1" t="s">
        <v>137</v>
      </c>
      <c r="U4" s="8" t="s">
        <v>43</v>
      </c>
      <c r="V4" s="8" t="s">
        <v>48</v>
      </c>
      <c r="W4" s="9" t="s">
        <v>48</v>
      </c>
      <c r="X4" s="9" t="s">
        <v>86</v>
      </c>
      <c r="Y4" s="9" t="s">
        <v>89</v>
      </c>
      <c r="Z4" s="9" t="s">
        <v>91</v>
      </c>
      <c r="AA4" s="9" t="s">
        <v>93</v>
      </c>
      <c r="AB4" s="9" t="s">
        <v>90</v>
      </c>
      <c r="AC4" s="9" t="s">
        <v>96</v>
      </c>
      <c r="AD4" s="9" t="s">
        <v>97</v>
      </c>
      <c r="AE4" s="9" t="s">
        <v>98</v>
      </c>
    </row>
    <row r="5" spans="2:34">
      <c r="B5" s="3">
        <v>551000</v>
      </c>
      <c r="C5" s="3">
        <v>1618999</v>
      </c>
      <c r="D5" s="3"/>
      <c r="E5" s="3"/>
      <c r="F5" s="3">
        <f>様式!J33</f>
        <v>0</v>
      </c>
      <c r="G5" s="7">
        <f t="shared" ref="G5:G13" ca="1" si="0">OFFSET(G5,0,-1)</f>
        <v>0</v>
      </c>
      <c r="H5" s="7" t="b">
        <f>IF(様式!$J$33&gt;=B5,様式!$J$33&lt;=C5)</f>
        <v>0</v>
      </c>
      <c r="I5" s="6" t="str">
        <f t="shared" ref="I5:I14" si="1">IF(H5=TRUE,G5,"0")</f>
        <v>0</v>
      </c>
      <c r="K5" s="3">
        <v>551000</v>
      </c>
      <c r="L5" s="3">
        <v>1618999</v>
      </c>
      <c r="M5" s="3"/>
      <c r="N5" s="3"/>
      <c r="O5" s="3">
        <f>様式!AF33</f>
        <v>0</v>
      </c>
      <c r="P5" s="7">
        <f ca="1">OFFSET(P5,0,-1)</f>
        <v>0</v>
      </c>
      <c r="Q5" s="7" t="b">
        <f>IF(様式!$AF$33&gt;=K5,様式!$AF$33&lt;=L5)</f>
        <v>0</v>
      </c>
      <c r="R5" s="6" t="str">
        <f t="shared" ref="R5:R10" si="2">IF(Q5=TRUE,P5,"0")</f>
        <v>0</v>
      </c>
      <c r="T5" s="1" t="s">
        <v>138</v>
      </c>
      <c r="U5" s="8" t="s">
        <v>45</v>
      </c>
      <c r="V5" s="8" t="s">
        <v>49</v>
      </c>
      <c r="W5" s="9" t="s">
        <v>49</v>
      </c>
      <c r="X5" s="9" t="s">
        <v>87</v>
      </c>
      <c r="Y5" s="9" t="s">
        <v>90</v>
      </c>
      <c r="Z5" s="9" t="s">
        <v>92</v>
      </c>
      <c r="AA5" s="9" t="s">
        <v>94</v>
      </c>
      <c r="AB5" s="9" t="s">
        <v>95</v>
      </c>
      <c r="AC5" s="9" t="s">
        <v>97</v>
      </c>
      <c r="AD5" s="9" t="s">
        <v>98</v>
      </c>
      <c r="AE5" s="9" t="s">
        <v>100</v>
      </c>
    </row>
    <row r="6" spans="2:34">
      <c r="B6" s="3">
        <v>1619000</v>
      </c>
      <c r="C6" s="3">
        <v>1619999</v>
      </c>
      <c r="D6" s="3">
        <f>(様式!J33-1619000)</f>
        <v>-1619000</v>
      </c>
      <c r="E6" s="3">
        <f>MOD(D6,F2)</f>
        <v>0</v>
      </c>
      <c r="F6" s="3">
        <f>様式!J33-E6</f>
        <v>0</v>
      </c>
      <c r="G6" s="7">
        <f t="shared" ca="1" si="0"/>
        <v>0</v>
      </c>
      <c r="H6" s="7" t="b">
        <f>IF(様式!$J$33&gt;=B6,様式!$J$33&lt;=C6)</f>
        <v>0</v>
      </c>
      <c r="I6" s="6" t="str">
        <f t="shared" si="1"/>
        <v>0</v>
      </c>
      <c r="K6" s="3">
        <v>1619000</v>
      </c>
      <c r="L6" s="3">
        <v>1619999</v>
      </c>
      <c r="M6" s="3">
        <f>(様式!AF33-1619000)</f>
        <v>-1619000</v>
      </c>
      <c r="N6" s="3">
        <f>MOD(M6,O2)</f>
        <v>0</v>
      </c>
      <c r="O6" s="3">
        <f>様式!AF33-N6</f>
        <v>0</v>
      </c>
      <c r="P6" s="7">
        <f ca="1">OFFSET(P6,0,-1)</f>
        <v>0</v>
      </c>
      <c r="Q6" s="7" t="b">
        <f>IF(様式!$AF$33&gt;=K6,様式!$AF$33&lt;=L6)</f>
        <v>0</v>
      </c>
      <c r="R6" s="6" t="str">
        <f t="shared" si="2"/>
        <v>0</v>
      </c>
    </row>
    <row r="7" spans="2:34">
      <c r="B7" s="3">
        <v>1620000</v>
      </c>
      <c r="C7" s="3">
        <v>1621999</v>
      </c>
      <c r="D7" s="3">
        <f>(様式!J33-1620000)</f>
        <v>-1620000</v>
      </c>
      <c r="E7" s="3">
        <f>MOD(D7,G2)</f>
        <v>0</v>
      </c>
      <c r="F7" s="3">
        <f>様式!J33-E7</f>
        <v>0</v>
      </c>
      <c r="G7" s="7">
        <f t="shared" ca="1" si="0"/>
        <v>0</v>
      </c>
      <c r="H7" s="7" t="b">
        <f>IF(様式!$J$33&gt;=B7,様式!$J$33&lt;=C7)</f>
        <v>0</v>
      </c>
      <c r="I7" s="6" t="str">
        <f t="shared" si="1"/>
        <v>0</v>
      </c>
      <c r="K7" s="3">
        <v>1620000</v>
      </c>
      <c r="L7" s="3">
        <v>1621999</v>
      </c>
      <c r="M7" s="3">
        <f>(様式!AF33-1620000)</f>
        <v>-1620000</v>
      </c>
      <c r="N7" s="3">
        <f>MOD(M7,P2)</f>
        <v>0</v>
      </c>
      <c r="O7" s="3">
        <f>様式!AF33-N7</f>
        <v>0</v>
      </c>
      <c r="P7" s="7">
        <f t="shared" ref="P7:P14" ca="1" si="3">OFFSET(P7,0,-1)</f>
        <v>0</v>
      </c>
      <c r="Q7" s="7" t="b">
        <f>IF(様式!$AF$33&gt;=K7,様式!$AF$33&lt;=L7)</f>
        <v>0</v>
      </c>
      <c r="R7" s="6" t="str">
        <f t="shared" si="2"/>
        <v>0</v>
      </c>
      <c r="U7" s="8" t="s">
        <v>136</v>
      </c>
      <c r="V7" s="11" t="s">
        <v>79</v>
      </c>
      <c r="W7" s="8" t="b">
        <f>IF($B$30&gt;=B31,$B$30&lt;=C31)</f>
        <v>0</v>
      </c>
      <c r="X7" s="11" t="str">
        <f>N40</f>
        <v/>
      </c>
      <c r="Y7" s="8" t="str">
        <f>IF(AND(W7=TRUE,X7="TRUE"),"〇","×")</f>
        <v>×</v>
      </c>
      <c r="Z7" s="8" t="str">
        <f>IF(Y7="〇",U3,"")</f>
        <v/>
      </c>
      <c r="AC7" s="9" t="s">
        <v>188</v>
      </c>
      <c r="AD7" s="12" t="s">
        <v>32</v>
      </c>
      <c r="AE7" s="9" t="b">
        <f>IF($B$30&gt;=B31,$B$30&lt;=C31)</f>
        <v>0</v>
      </c>
      <c r="AF7" s="9" t="b">
        <f>IF($K$39&gt;=K42,$K$39&lt;=L42)</f>
        <v>0</v>
      </c>
      <c r="AG7" s="9" t="str">
        <f>IF(AND(AE7=TRUE,AF7=TRUE),"〇","×")</f>
        <v>×</v>
      </c>
      <c r="AH7" s="9" t="str">
        <f>IF(AG7="〇",W3,"")</f>
        <v/>
      </c>
    </row>
    <row r="8" spans="2:34">
      <c r="B8" s="3">
        <v>1622000</v>
      </c>
      <c r="C8" s="3">
        <v>1623999</v>
      </c>
      <c r="D8" s="3">
        <f>(様式!J33-1620000)</f>
        <v>-1620000</v>
      </c>
      <c r="E8" s="3">
        <f>MOD(D8,G2)</f>
        <v>0</v>
      </c>
      <c r="F8" s="3">
        <f>様式!J33-E8</f>
        <v>0</v>
      </c>
      <c r="G8" s="7">
        <f t="shared" ca="1" si="0"/>
        <v>0</v>
      </c>
      <c r="H8" s="7" t="b">
        <f>IF(様式!$J$33&gt;=B8,様式!$J$33&lt;=C8)</f>
        <v>0</v>
      </c>
      <c r="I8" s="6" t="str">
        <f t="shared" si="1"/>
        <v>0</v>
      </c>
      <c r="K8" s="3">
        <v>1622000</v>
      </c>
      <c r="L8" s="3">
        <v>1623999</v>
      </c>
      <c r="M8" s="3">
        <f>(様式!AF33-1620000)</f>
        <v>-1620000</v>
      </c>
      <c r="N8" s="3">
        <f>MOD(M8,P2)</f>
        <v>0</v>
      </c>
      <c r="O8" s="3">
        <f>様式!AF33-N8</f>
        <v>0</v>
      </c>
      <c r="P8" s="7">
        <f t="shared" ca="1" si="3"/>
        <v>0</v>
      </c>
      <c r="Q8" s="7" t="b">
        <f>IF(様式!$AF$33&gt;=K8,様式!$AF$33&lt;=L8)</f>
        <v>0</v>
      </c>
      <c r="R8" s="6" t="str">
        <f t="shared" si="2"/>
        <v>0</v>
      </c>
      <c r="U8" s="8" t="s">
        <v>136</v>
      </c>
      <c r="V8" s="11" t="s">
        <v>82</v>
      </c>
      <c r="W8" s="8" t="b">
        <f>IF($B$30&gt;=B31,$B$30&lt;=C31)</f>
        <v>0</v>
      </c>
      <c r="X8" s="11" t="str">
        <f>N41</f>
        <v/>
      </c>
      <c r="Y8" s="8" t="str">
        <f t="shared" ref="Y8:Y12" si="4">IF(AND(W8=TRUE,X8="TRUE"),"〇","×")</f>
        <v>×</v>
      </c>
      <c r="Z8" s="8" t="str">
        <f>IF(Y8="〇",V3,"")</f>
        <v/>
      </c>
      <c r="AC8" s="9" t="s">
        <v>188</v>
      </c>
      <c r="AD8" s="12">
        <v>4</v>
      </c>
      <c r="AE8" s="9" t="b">
        <f>IF($B$30&gt;=B31,$B$30&lt;=C31)</f>
        <v>0</v>
      </c>
      <c r="AF8" s="9" t="b">
        <f t="shared" ref="AF8:AF15" si="5">IF($K$39&gt;=R18,$K$39&lt;=S18)</f>
        <v>0</v>
      </c>
      <c r="AG8" s="9" t="str">
        <f t="shared" ref="AG8:AG14" si="6">IF(AND(AE8=TRUE,AF8=TRUE),"〇","×")</f>
        <v>×</v>
      </c>
      <c r="AH8" s="9" t="str">
        <f>IF(AG8="〇",X3,"")</f>
        <v/>
      </c>
    </row>
    <row r="9" spans="2:34">
      <c r="B9" s="3">
        <v>1624000</v>
      </c>
      <c r="C9" s="3">
        <v>1627999</v>
      </c>
      <c r="D9" s="3">
        <f>(様式!J33-1624000)</f>
        <v>-1624000</v>
      </c>
      <c r="E9" s="3">
        <f>MOD(D9,H2)</f>
        <v>0</v>
      </c>
      <c r="F9" s="3">
        <f>様式!J33-E9</f>
        <v>0</v>
      </c>
      <c r="G9" s="7">
        <f t="shared" ca="1" si="0"/>
        <v>0</v>
      </c>
      <c r="H9" s="7" t="b">
        <f>IF(様式!$J$33&gt;=B9,様式!$J$33&lt;=C9)</f>
        <v>0</v>
      </c>
      <c r="I9" s="6" t="str">
        <f t="shared" si="1"/>
        <v>0</v>
      </c>
      <c r="K9" s="3">
        <v>1624000</v>
      </c>
      <c r="L9" s="3">
        <v>1627999</v>
      </c>
      <c r="M9" s="3">
        <f>(様式!AF33-1624000)</f>
        <v>-1624000</v>
      </c>
      <c r="N9" s="3">
        <f>MOD(M9,Q2)</f>
        <v>0</v>
      </c>
      <c r="O9" s="3">
        <f>様式!AF33-N9</f>
        <v>0</v>
      </c>
      <c r="P9" s="7">
        <f t="shared" ca="1" si="3"/>
        <v>0</v>
      </c>
      <c r="Q9" s="7" t="b">
        <f>IF(様式!$AF$33&gt;=K9,様式!$AF$33&lt;=L9)</f>
        <v>0</v>
      </c>
      <c r="R9" s="6" t="str">
        <f t="shared" si="2"/>
        <v>0</v>
      </c>
      <c r="U9" s="8" t="s">
        <v>189</v>
      </c>
      <c r="V9" s="11" t="s">
        <v>79</v>
      </c>
      <c r="W9" s="8" t="b">
        <f>IF($B$30&gt;=B32,$B$30&lt;=C32)</f>
        <v>0</v>
      </c>
      <c r="X9" s="11" t="str">
        <f>N40</f>
        <v/>
      </c>
      <c r="Y9" s="8" t="str">
        <f t="shared" si="4"/>
        <v>×</v>
      </c>
      <c r="Z9" s="8" t="str">
        <f>IF(Y9="〇",U4,"")</f>
        <v/>
      </c>
      <c r="AC9" s="9" t="s">
        <v>136</v>
      </c>
      <c r="AD9" s="12">
        <v>5</v>
      </c>
      <c r="AE9" s="9" t="b">
        <f>IF($B$30&gt;=B31,$B$30&lt;=C31)</f>
        <v>0</v>
      </c>
      <c r="AF9" s="9" t="b">
        <f t="shared" si="5"/>
        <v>0</v>
      </c>
      <c r="AG9" s="9" t="str">
        <f t="shared" si="6"/>
        <v>×</v>
      </c>
      <c r="AH9" s="9" t="str">
        <f>IF(AG9="〇",Y3,"")</f>
        <v/>
      </c>
    </row>
    <row r="10" spans="2:34">
      <c r="B10" s="3">
        <v>1628000</v>
      </c>
      <c r="C10" s="3">
        <v>1799999</v>
      </c>
      <c r="D10" s="3">
        <f>(様式!J33-1624000)</f>
        <v>-1624000</v>
      </c>
      <c r="E10" s="3">
        <f>MOD(D10,H2)</f>
        <v>0</v>
      </c>
      <c r="F10" s="3">
        <f>様式!J33-E10</f>
        <v>0</v>
      </c>
      <c r="G10" s="7">
        <f t="shared" ca="1" si="0"/>
        <v>0</v>
      </c>
      <c r="H10" s="7" t="b">
        <f>IF(様式!$J$33&gt;=B10,様式!$J$33&lt;=C10)</f>
        <v>0</v>
      </c>
      <c r="I10" s="6" t="str">
        <f t="shared" si="1"/>
        <v>0</v>
      </c>
      <c r="K10" s="3">
        <v>1628000</v>
      </c>
      <c r="L10" s="3">
        <v>1799999</v>
      </c>
      <c r="M10" s="3">
        <f>(様式!AF33-1624000)</f>
        <v>-1624000</v>
      </c>
      <c r="N10" s="3">
        <f>MOD(M10,Q2)</f>
        <v>0</v>
      </c>
      <c r="O10" s="3">
        <f>様式!AF33-N10</f>
        <v>0</v>
      </c>
      <c r="P10" s="7">
        <f t="shared" ca="1" si="3"/>
        <v>0</v>
      </c>
      <c r="Q10" s="7" t="b">
        <f>IF(様式!$AF$33&gt;=K10,様式!$AF$33&lt;=L10)</f>
        <v>0</v>
      </c>
      <c r="R10" s="6" t="str">
        <f t="shared" si="2"/>
        <v>0</v>
      </c>
      <c r="U10" s="8" t="s">
        <v>189</v>
      </c>
      <c r="V10" s="11" t="s">
        <v>82</v>
      </c>
      <c r="W10" s="8" t="b">
        <f>IF($B$30&gt;=B32,$B$30&lt;=C32)</f>
        <v>0</v>
      </c>
      <c r="X10" s="11" t="str">
        <f>N41</f>
        <v/>
      </c>
      <c r="Y10" s="8" t="str">
        <f t="shared" si="4"/>
        <v>×</v>
      </c>
      <c r="Z10" s="8" t="str">
        <f>IF(Y10="〇",V4,"")</f>
        <v/>
      </c>
      <c r="AC10" s="9" t="s">
        <v>136</v>
      </c>
      <c r="AD10" s="12">
        <v>6</v>
      </c>
      <c r="AE10" s="9" t="b">
        <f>IF($B$30&gt;=B31,$B$30&lt;=C31)</f>
        <v>0</v>
      </c>
      <c r="AF10" s="9" t="b">
        <f t="shared" si="5"/>
        <v>0</v>
      </c>
      <c r="AG10" s="9" t="str">
        <f t="shared" si="6"/>
        <v>×</v>
      </c>
      <c r="AH10" s="9" t="str">
        <f>IF(AG10="〇",Z3,"")</f>
        <v/>
      </c>
    </row>
    <row r="11" spans="2:34">
      <c r="B11" s="3">
        <v>1800000</v>
      </c>
      <c r="C11" s="3">
        <v>3599999</v>
      </c>
      <c r="D11" s="3">
        <f>(様式!J33-1624000)</f>
        <v>-1624000</v>
      </c>
      <c r="E11" s="3">
        <f>MOD(D11,H2)</f>
        <v>0</v>
      </c>
      <c r="F11" s="3">
        <f>様式!J33-E11</f>
        <v>0</v>
      </c>
      <c r="G11" s="7">
        <f t="shared" ca="1" si="0"/>
        <v>0</v>
      </c>
      <c r="H11" s="7" t="b">
        <f>IF(様式!$J$33&gt;=B11,様式!$J$33&lt;=C11)</f>
        <v>0</v>
      </c>
      <c r="I11" s="6" t="str">
        <f>IF(H11=TRUE,G11,"0")</f>
        <v>0</v>
      </c>
      <c r="K11" s="3">
        <v>1800000</v>
      </c>
      <c r="L11" s="3">
        <v>3599999</v>
      </c>
      <c r="M11" s="3">
        <f>(様式!AF33-1624000)</f>
        <v>-1624000</v>
      </c>
      <c r="N11" s="3">
        <f>MOD(M11,Q2)</f>
        <v>0</v>
      </c>
      <c r="O11" s="3">
        <f>様式!AF33-N11</f>
        <v>0</v>
      </c>
      <c r="P11" s="7">
        <f t="shared" ca="1" si="3"/>
        <v>0</v>
      </c>
      <c r="Q11" s="7" t="b">
        <f>IF(様式!$AF$33&gt;=K11,様式!$AF$33&lt;=L11)</f>
        <v>0</v>
      </c>
      <c r="R11" s="6" t="str">
        <f>IF(Q11=TRUE,P11,"0")</f>
        <v>0</v>
      </c>
      <c r="U11" s="8" t="s">
        <v>190</v>
      </c>
      <c r="V11" s="11" t="s">
        <v>79</v>
      </c>
      <c r="W11" s="8" t="b">
        <f>IF($B$30&gt;=B33,$B$30&lt;=C33)</f>
        <v>0</v>
      </c>
      <c r="X11" s="11" t="str">
        <f>N40</f>
        <v/>
      </c>
      <c r="Y11" s="8" t="str">
        <f t="shared" si="4"/>
        <v>×</v>
      </c>
      <c r="Z11" s="8" t="str">
        <f>IF(Y11="〇",U5,"")</f>
        <v/>
      </c>
      <c r="AC11" s="9" t="s">
        <v>136</v>
      </c>
      <c r="AD11" s="12">
        <v>7</v>
      </c>
      <c r="AE11" s="9" t="b">
        <f>IF($B$30&gt;=B31,$B$30&lt;=C31)</f>
        <v>0</v>
      </c>
      <c r="AF11" s="9" t="b">
        <f t="shared" si="5"/>
        <v>0</v>
      </c>
      <c r="AG11" s="9" t="str">
        <f t="shared" si="6"/>
        <v>×</v>
      </c>
      <c r="AH11" s="9" t="str">
        <f>IF(AG11="〇",AA3,"")</f>
        <v/>
      </c>
    </row>
    <row r="12" spans="2:34">
      <c r="B12" s="13">
        <v>3600000</v>
      </c>
      <c r="C12" s="13">
        <v>6599999</v>
      </c>
      <c r="D12" s="3">
        <f>(様式!J33-1624000)</f>
        <v>-1624000</v>
      </c>
      <c r="E12" s="3">
        <f>MOD(D12,H2)</f>
        <v>0</v>
      </c>
      <c r="F12" s="3">
        <f>様式!J33-E12</f>
        <v>0</v>
      </c>
      <c r="G12" s="7">
        <f t="shared" ca="1" si="0"/>
        <v>0</v>
      </c>
      <c r="H12" s="7" t="b">
        <f>IF(様式!$J$33&gt;=B12,様式!$J$33&lt;=C12)</f>
        <v>0</v>
      </c>
      <c r="I12" s="6" t="str">
        <f>IF(H12=TRUE,G12,"0")</f>
        <v>0</v>
      </c>
      <c r="K12" s="13">
        <v>3600000</v>
      </c>
      <c r="L12" s="13">
        <v>6599999</v>
      </c>
      <c r="M12" s="3">
        <f>(様式!AF33-1624000)</f>
        <v>-1624000</v>
      </c>
      <c r="N12" s="3">
        <f>MOD(M12,Q2)</f>
        <v>0</v>
      </c>
      <c r="O12" s="3">
        <f>様式!AF33-N12</f>
        <v>0</v>
      </c>
      <c r="P12" s="7">
        <f t="shared" ca="1" si="3"/>
        <v>0</v>
      </c>
      <c r="Q12" s="7" t="b">
        <f>IF(様式!$AF$33&gt;=K12,様式!$AF$33&lt;=L12)</f>
        <v>0</v>
      </c>
      <c r="R12" s="6" t="str">
        <f>IF(Q12=TRUE,P12,"0")</f>
        <v>0</v>
      </c>
      <c r="U12" s="8" t="s">
        <v>190</v>
      </c>
      <c r="V12" s="11" t="s">
        <v>82</v>
      </c>
      <c r="W12" s="8" t="b">
        <f>IF($B$30&gt;=B33,$B$30&lt;=C33)</f>
        <v>0</v>
      </c>
      <c r="X12" s="11" t="str">
        <f>N41</f>
        <v/>
      </c>
      <c r="Y12" s="8" t="str">
        <f t="shared" si="4"/>
        <v>×</v>
      </c>
      <c r="Z12" s="8" t="str">
        <f>IF(Y12="〇",V5,"")</f>
        <v/>
      </c>
      <c r="AC12" s="9" t="s">
        <v>188</v>
      </c>
      <c r="AD12" s="12">
        <v>8</v>
      </c>
      <c r="AE12" s="9" t="b">
        <f>IF($B$30&gt;=B31,$B$30&lt;=C31)</f>
        <v>0</v>
      </c>
      <c r="AF12" s="9" t="b">
        <f t="shared" si="5"/>
        <v>0</v>
      </c>
      <c r="AG12" s="9" t="str">
        <f t="shared" si="6"/>
        <v>×</v>
      </c>
      <c r="AH12" s="9" t="str">
        <f>IF(AG12="〇",AB3,"")</f>
        <v/>
      </c>
    </row>
    <row r="13" spans="2:34" ht="19.5" thickBot="1">
      <c r="B13" s="13">
        <v>6600000</v>
      </c>
      <c r="C13" s="13">
        <v>8499999</v>
      </c>
      <c r="D13" s="13"/>
      <c r="E13" s="13"/>
      <c r="F13" s="3">
        <f>様式!J33</f>
        <v>0</v>
      </c>
      <c r="G13" s="7">
        <f t="shared" ca="1" si="0"/>
        <v>0</v>
      </c>
      <c r="H13" s="7" t="b">
        <f>IF(様式!$J$33&gt;=B13,様式!$J$33&lt;=C13)</f>
        <v>0</v>
      </c>
      <c r="I13" s="6" t="str">
        <f t="shared" si="1"/>
        <v>0</v>
      </c>
      <c r="K13" s="13">
        <v>6600000</v>
      </c>
      <c r="L13" s="13">
        <v>8499999</v>
      </c>
      <c r="M13" s="13"/>
      <c r="N13" s="13"/>
      <c r="O13" s="3">
        <f>様式!AF33</f>
        <v>0</v>
      </c>
      <c r="P13" s="7">
        <f t="shared" ca="1" si="3"/>
        <v>0</v>
      </c>
      <c r="Q13" s="7" t="b">
        <f>IF(様式!$AF$33&gt;=K13,様式!$AF$33&lt;=L13)</f>
        <v>0</v>
      </c>
      <c r="R13" s="6" t="str">
        <f t="shared" ref="R13:R14" si="7">IF(Q13=TRUE,P13,"0")</f>
        <v>0</v>
      </c>
      <c r="V13" s="14"/>
      <c r="AC13" s="9" t="s">
        <v>136</v>
      </c>
      <c r="AD13" s="12">
        <v>9</v>
      </c>
      <c r="AE13" s="9" t="b">
        <f>IF($B$30&gt;=B31,$B$30&lt;=C31)</f>
        <v>0</v>
      </c>
      <c r="AF13" s="9" t="b">
        <f t="shared" si="5"/>
        <v>0</v>
      </c>
      <c r="AG13" s="9" t="str">
        <f t="shared" si="6"/>
        <v>×</v>
      </c>
      <c r="AH13" s="9" t="str">
        <f>IF(AG13="〇",AC3,"")</f>
        <v/>
      </c>
    </row>
    <row r="14" spans="2:34" ht="19.5" thickBot="1">
      <c r="B14" s="13">
        <v>8500000</v>
      </c>
      <c r="C14" s="13">
        <v>30000000</v>
      </c>
      <c r="D14" s="13"/>
      <c r="E14" s="13"/>
      <c r="F14" s="3">
        <f>様式!J33</f>
        <v>0</v>
      </c>
      <c r="G14" s="7">
        <f ca="1">OFFSET(G14,0,-1)</f>
        <v>0</v>
      </c>
      <c r="H14" s="7" t="b">
        <f>IF(様式!$J$33&gt;=B14,様式!$J$33&lt;=C14)</f>
        <v>0</v>
      </c>
      <c r="I14" s="6" t="str">
        <f t="shared" si="1"/>
        <v>0</v>
      </c>
      <c r="K14" s="13">
        <v>8500000</v>
      </c>
      <c r="L14" s="13">
        <v>20000000</v>
      </c>
      <c r="M14" s="13"/>
      <c r="N14" s="13"/>
      <c r="O14" s="3">
        <f>様式!AF33</f>
        <v>0</v>
      </c>
      <c r="P14" s="7">
        <f t="shared" ca="1" si="3"/>
        <v>0</v>
      </c>
      <c r="Q14" s="7" t="b">
        <f>IF(様式!$AF$33&gt;=K14,様式!$AF$33&lt;=L14)</f>
        <v>0</v>
      </c>
      <c r="R14" s="6" t="str">
        <f t="shared" si="7"/>
        <v>0</v>
      </c>
      <c r="U14" s="15" t="s">
        <v>191</v>
      </c>
      <c r="V14" s="16" t="e">
        <f>MATCH("*万円",Z7:Z12,0)</f>
        <v>#N/A</v>
      </c>
      <c r="W14" s="17" t="str">
        <f>IFERROR(INDEX(Z7:Z12,MATCH("*万円",Z7:Z12,0),1),"")</f>
        <v/>
      </c>
      <c r="AC14" s="9" t="s">
        <v>136</v>
      </c>
      <c r="AD14" s="12">
        <v>10</v>
      </c>
      <c r="AE14" s="9" t="b">
        <f>IF($B$30&gt;=B31,$B$30&lt;=C31)</f>
        <v>0</v>
      </c>
      <c r="AF14" s="9" t="b">
        <f t="shared" si="5"/>
        <v>0</v>
      </c>
      <c r="AG14" s="9" t="str">
        <f t="shared" si="6"/>
        <v>×</v>
      </c>
      <c r="AH14" s="9" t="str">
        <f>IF(AG14="〇",AD3,"")</f>
        <v/>
      </c>
    </row>
    <row r="15" spans="2:34" ht="19.5" thickBot="1">
      <c r="H15" s="18" t="s">
        <v>106</v>
      </c>
      <c r="I15" s="19">
        <f>SUM(I4:I14)</f>
        <v>0</v>
      </c>
      <c r="Q15" s="18" t="s">
        <v>114</v>
      </c>
      <c r="R15" s="19">
        <f>SUM(R4:R14)</f>
        <v>0</v>
      </c>
      <c r="U15" s="20" t="s">
        <v>192</v>
      </c>
      <c r="V15" s="21" t="e">
        <f>MATCH("*万円",AH7:AH33,0)</f>
        <v>#N/A</v>
      </c>
      <c r="W15" s="22" t="str">
        <f>IFERROR(INDEX(AH7:AH33,MATCH("*万円",AH7:AH33,0),1),"")</f>
        <v/>
      </c>
      <c r="AC15" s="9" t="s">
        <v>136</v>
      </c>
      <c r="AD15" s="12">
        <v>11</v>
      </c>
      <c r="AE15" s="9" t="b">
        <f>IF($B$30&gt;=B31,$B$30&lt;=C31)</f>
        <v>0</v>
      </c>
      <c r="AF15" s="9" t="b">
        <f t="shared" si="5"/>
        <v>0</v>
      </c>
      <c r="AG15" s="9" t="str">
        <f>IF(AND(AE15=TRUE,AF15=TRUE),"〇","×")</f>
        <v>×</v>
      </c>
      <c r="AH15" s="9" t="str">
        <f>IF(AG15="〇",AE3,"")</f>
        <v/>
      </c>
    </row>
    <row r="16" spans="2:34">
      <c r="V16" s="14"/>
      <c r="AC16" s="9" t="s">
        <v>189</v>
      </c>
      <c r="AD16" s="12" t="s">
        <v>32</v>
      </c>
      <c r="AE16" s="9" t="b">
        <f>IF($B$30&gt;=B32,$B$30&lt;=C32)</f>
        <v>0</v>
      </c>
      <c r="AF16" s="9" t="b">
        <f>IF($K$39&gt;=K42,$K$39&lt;=L42)</f>
        <v>0</v>
      </c>
      <c r="AG16" s="9" t="str">
        <f>IF(AND(AE16=TRUE,AF16=TRUE),"〇","×")</f>
        <v>×</v>
      </c>
      <c r="AH16" s="9" t="str">
        <f>IF(AG16="〇",W4,"")</f>
        <v/>
      </c>
    </row>
    <row r="17" spans="2:34">
      <c r="B17" s="1" t="s">
        <v>113</v>
      </c>
      <c r="K17" s="1" t="s">
        <v>113</v>
      </c>
      <c r="V17" s="14"/>
      <c r="AC17" s="9" t="s">
        <v>189</v>
      </c>
      <c r="AD17" s="12">
        <v>4</v>
      </c>
      <c r="AE17" s="9" t="b">
        <f>IF($B$30&gt;=B32,$B$30&lt;=C32)</f>
        <v>0</v>
      </c>
      <c r="AF17" s="9" t="b">
        <f t="shared" ref="AF17:AF24" si="8">IF($K$39&gt;=R18,$K$39&lt;=S18)</f>
        <v>0</v>
      </c>
      <c r="AG17" s="9" t="str">
        <f>IF(AND(AE17=TRUE,AF17=TRUE),"〇","×")</f>
        <v>×</v>
      </c>
      <c r="AH17" s="9" t="str">
        <f>IF(AG17="〇",X4,"")</f>
        <v/>
      </c>
    </row>
    <row r="18" spans="2:34">
      <c r="B18" s="3">
        <v>1</v>
      </c>
      <c r="C18" s="3">
        <v>550999</v>
      </c>
      <c r="D18" s="3">
        <v>0</v>
      </c>
      <c r="E18" s="3">
        <f t="shared" ref="E18:E28" ca="1" si="9">OFFSET(E18,0,-1)</f>
        <v>0</v>
      </c>
      <c r="F18" s="3" t="b">
        <f>IF($I$15&gt;=B18,$I$15&lt;=C18)</f>
        <v>0</v>
      </c>
      <c r="G18" s="23" t="str">
        <f>IF(F18=TRUE,E18,"0")</f>
        <v>0</v>
      </c>
      <c r="K18" s="3">
        <v>1</v>
      </c>
      <c r="L18" s="3">
        <v>550999</v>
      </c>
      <c r="M18" s="24">
        <v>0</v>
      </c>
      <c r="N18" s="24">
        <f ca="1">OFFSET(N18,0,-1)</f>
        <v>0</v>
      </c>
      <c r="O18" s="3" t="b">
        <f t="shared" ref="O18:O24" si="10">IF($R$15&gt;=K18,$R$15&lt;=L18)</f>
        <v>0</v>
      </c>
      <c r="P18" s="23" t="str">
        <f>IF(O18=TRUE,N18,"0")</f>
        <v>0</v>
      </c>
      <c r="R18" s="1">
        <v>950001</v>
      </c>
      <c r="S18" s="1">
        <v>1000000</v>
      </c>
      <c r="V18" s="14"/>
      <c r="AC18" s="9" t="s">
        <v>189</v>
      </c>
      <c r="AD18" s="12">
        <v>5</v>
      </c>
      <c r="AE18" s="9" t="b">
        <f>IF($B$30&gt;=B32,$B$30&lt;=C32)</f>
        <v>0</v>
      </c>
      <c r="AF18" s="9" t="b">
        <f t="shared" si="8"/>
        <v>0</v>
      </c>
      <c r="AG18" s="9" t="str">
        <f>IF(AND(AE18=TRUE,AF18=TRUE),"〇","×")</f>
        <v>×</v>
      </c>
      <c r="AH18" s="9" t="str">
        <f>IF(AG18="〇",Y4,"")</f>
        <v/>
      </c>
    </row>
    <row r="19" spans="2:34">
      <c r="B19" s="3">
        <v>551000</v>
      </c>
      <c r="C19" s="3">
        <v>1618999</v>
      </c>
      <c r="D19" s="3">
        <f>I15-550000</f>
        <v>-550000</v>
      </c>
      <c r="E19" s="3">
        <f t="shared" ca="1" si="9"/>
        <v>-550000</v>
      </c>
      <c r="F19" s="3" t="b">
        <f>IF($I$15&gt;=B19,$I$15&lt;=C19)</f>
        <v>0</v>
      </c>
      <c r="G19" s="23" t="str">
        <f t="shared" ref="G19:G27" si="11">IF(F19=TRUE,E19,"0")</f>
        <v>0</v>
      </c>
      <c r="K19" s="3">
        <v>551000</v>
      </c>
      <c r="L19" s="3">
        <v>1618999</v>
      </c>
      <c r="M19" s="3">
        <f>R15-550000</f>
        <v>-550000</v>
      </c>
      <c r="N19" s="3">
        <f ca="1">OFFSET(N19,0,-1)</f>
        <v>-550000</v>
      </c>
      <c r="O19" s="3" t="b">
        <f t="shared" si="10"/>
        <v>0</v>
      </c>
      <c r="P19" s="23" t="str">
        <f>IF(O19=TRUE,N19,"0")</f>
        <v>0</v>
      </c>
      <c r="R19" s="1">
        <v>1000001</v>
      </c>
      <c r="S19" s="1">
        <v>1050000</v>
      </c>
      <c r="V19" s="14"/>
      <c r="AC19" s="9" t="s">
        <v>189</v>
      </c>
      <c r="AD19" s="12">
        <v>6</v>
      </c>
      <c r="AE19" s="9" t="b">
        <f>IF($B$30&gt;=B32,$B$30&lt;=C32)</f>
        <v>0</v>
      </c>
      <c r="AF19" s="9" t="b">
        <f t="shared" si="8"/>
        <v>0</v>
      </c>
      <c r="AG19" s="9" t="str">
        <f t="shared" ref="AG19:AG33" si="12">IF(AND(AE19=TRUE,AF19=TRUE),"〇","×")</f>
        <v>×</v>
      </c>
      <c r="AH19" s="9" t="str">
        <f>IF(AG19="〇",Z4,"")</f>
        <v/>
      </c>
    </row>
    <row r="20" spans="2:34">
      <c r="B20" s="3">
        <v>1619000</v>
      </c>
      <c r="C20" s="3">
        <v>1619999</v>
      </c>
      <c r="D20" s="3">
        <f>$I$15*0.6+97600</f>
        <v>97600</v>
      </c>
      <c r="E20" s="3">
        <f t="shared" ca="1" si="9"/>
        <v>97600</v>
      </c>
      <c r="F20" s="3" t="b">
        <f>IF($I$15&gt;=B20,$I$15&lt;=C20)</f>
        <v>0</v>
      </c>
      <c r="G20" s="23" t="str">
        <f t="shared" si="11"/>
        <v>0</v>
      </c>
      <c r="K20" s="3">
        <v>1619000</v>
      </c>
      <c r="L20" s="3">
        <v>1619999</v>
      </c>
      <c r="M20" s="3">
        <f>$R$15*0.6+97600</f>
        <v>97600</v>
      </c>
      <c r="N20" s="3">
        <f t="shared" ref="N20:N28" ca="1" si="13">OFFSET(N20,0,-1)</f>
        <v>97600</v>
      </c>
      <c r="O20" s="3" t="b">
        <f t="shared" si="10"/>
        <v>0</v>
      </c>
      <c r="P20" s="23" t="str">
        <f t="shared" ref="P20:P24" si="14">IF(O20=TRUE,N20,"0")</f>
        <v>0</v>
      </c>
      <c r="R20" s="1">
        <v>1050001</v>
      </c>
      <c r="S20" s="1">
        <v>1100000</v>
      </c>
      <c r="V20" s="14"/>
      <c r="AC20" s="9" t="s">
        <v>189</v>
      </c>
      <c r="AD20" s="12">
        <v>7</v>
      </c>
      <c r="AE20" s="9" t="b">
        <f>IF($B$30&gt;=B32,$B$30&lt;=C32)</f>
        <v>0</v>
      </c>
      <c r="AF20" s="9" t="b">
        <f t="shared" si="8"/>
        <v>0</v>
      </c>
      <c r="AG20" s="9" t="str">
        <f t="shared" si="12"/>
        <v>×</v>
      </c>
      <c r="AH20" s="9" t="str">
        <f>IF(AG20="〇",AA4,"")</f>
        <v/>
      </c>
    </row>
    <row r="21" spans="2:34">
      <c r="B21" s="3">
        <v>1620000</v>
      </c>
      <c r="C21" s="3">
        <v>1621999</v>
      </c>
      <c r="D21" s="3">
        <f>$I$15*0.6+98000</f>
        <v>98000</v>
      </c>
      <c r="E21" s="3">
        <f t="shared" ca="1" si="9"/>
        <v>98000</v>
      </c>
      <c r="F21" s="3" t="b">
        <f t="shared" ref="F21:F28" si="15">IF($I$15&gt;=B21,$I$15&lt;=C21)</f>
        <v>0</v>
      </c>
      <c r="G21" s="23" t="str">
        <f t="shared" si="11"/>
        <v>0</v>
      </c>
      <c r="K21" s="3">
        <v>1620000</v>
      </c>
      <c r="L21" s="3">
        <v>1621999</v>
      </c>
      <c r="M21" s="3">
        <f>$R$15*0.6+98000</f>
        <v>98000</v>
      </c>
      <c r="N21" s="3">
        <f t="shared" ca="1" si="13"/>
        <v>98000</v>
      </c>
      <c r="O21" s="3" t="b">
        <f t="shared" si="10"/>
        <v>0</v>
      </c>
      <c r="P21" s="23" t="str">
        <f t="shared" si="14"/>
        <v>0</v>
      </c>
      <c r="R21" s="1">
        <v>1100001</v>
      </c>
      <c r="S21" s="1">
        <v>1150000</v>
      </c>
      <c r="V21" s="14"/>
      <c r="AC21" s="9" t="s">
        <v>189</v>
      </c>
      <c r="AD21" s="12">
        <v>8</v>
      </c>
      <c r="AE21" s="9" t="b">
        <f>IF($B$30&gt;=B32,$B$30&lt;=C32)</f>
        <v>0</v>
      </c>
      <c r="AF21" s="9" t="b">
        <f t="shared" si="8"/>
        <v>0</v>
      </c>
      <c r="AG21" s="9" t="str">
        <f t="shared" si="12"/>
        <v>×</v>
      </c>
      <c r="AH21" s="9" t="str">
        <f>IF(AG21="〇",AB4,"")</f>
        <v/>
      </c>
    </row>
    <row r="22" spans="2:34">
      <c r="B22" s="3">
        <v>1622000</v>
      </c>
      <c r="C22" s="3">
        <v>1623999</v>
      </c>
      <c r="D22" s="3">
        <f>$I$15*0.6+98800</f>
        <v>98800</v>
      </c>
      <c r="E22" s="3">
        <f t="shared" ca="1" si="9"/>
        <v>98800</v>
      </c>
      <c r="F22" s="3" t="b">
        <f t="shared" si="15"/>
        <v>0</v>
      </c>
      <c r="G22" s="23" t="str">
        <f t="shared" si="11"/>
        <v>0</v>
      </c>
      <c r="K22" s="3">
        <v>1622000</v>
      </c>
      <c r="L22" s="3">
        <v>1623999</v>
      </c>
      <c r="M22" s="3">
        <f>$R$15*0.6+98800</f>
        <v>98800</v>
      </c>
      <c r="N22" s="3">
        <f t="shared" ca="1" si="13"/>
        <v>98800</v>
      </c>
      <c r="O22" s="3" t="b">
        <f t="shared" si="10"/>
        <v>0</v>
      </c>
      <c r="P22" s="23" t="str">
        <f t="shared" si="14"/>
        <v>0</v>
      </c>
      <c r="R22" s="1">
        <v>1150001</v>
      </c>
      <c r="S22" s="1">
        <v>1200000</v>
      </c>
      <c r="V22" s="14"/>
      <c r="AC22" s="9" t="s">
        <v>189</v>
      </c>
      <c r="AD22" s="12">
        <v>9</v>
      </c>
      <c r="AE22" s="9" t="b">
        <f>IF($B$30&gt;=B32,$B$30&lt;=C32)</f>
        <v>0</v>
      </c>
      <c r="AF22" s="9" t="b">
        <f t="shared" si="8"/>
        <v>0</v>
      </c>
      <c r="AG22" s="9" t="str">
        <f t="shared" si="12"/>
        <v>×</v>
      </c>
      <c r="AH22" s="9" t="str">
        <f>IF(AG22="〇",AC4,"")</f>
        <v/>
      </c>
    </row>
    <row r="23" spans="2:34">
      <c r="B23" s="3">
        <v>1624000</v>
      </c>
      <c r="C23" s="3">
        <v>1627999</v>
      </c>
      <c r="D23" s="3">
        <f>$I$15*0.6+99600</f>
        <v>99600</v>
      </c>
      <c r="E23" s="3">
        <f t="shared" ca="1" si="9"/>
        <v>99600</v>
      </c>
      <c r="F23" s="3" t="b">
        <f t="shared" si="15"/>
        <v>0</v>
      </c>
      <c r="G23" s="23" t="str">
        <f t="shared" si="11"/>
        <v>0</v>
      </c>
      <c r="K23" s="3">
        <v>1624000</v>
      </c>
      <c r="L23" s="3">
        <v>1627999</v>
      </c>
      <c r="M23" s="3">
        <f>$R$15*0.6+99600</f>
        <v>99600</v>
      </c>
      <c r="N23" s="3">
        <f t="shared" ca="1" si="13"/>
        <v>99600</v>
      </c>
      <c r="O23" s="3" t="b">
        <f t="shared" si="10"/>
        <v>0</v>
      </c>
      <c r="P23" s="23" t="str">
        <f t="shared" si="14"/>
        <v>0</v>
      </c>
      <c r="R23" s="1">
        <v>1200001</v>
      </c>
      <c r="S23" s="1">
        <v>1250000</v>
      </c>
      <c r="V23" s="14"/>
      <c r="AC23" s="9" t="s">
        <v>189</v>
      </c>
      <c r="AD23" s="12">
        <v>10</v>
      </c>
      <c r="AE23" s="9" t="b">
        <f>IF($B$30&gt;=B32,$B$30&lt;=C32)</f>
        <v>0</v>
      </c>
      <c r="AF23" s="9" t="b">
        <f t="shared" si="8"/>
        <v>0</v>
      </c>
      <c r="AG23" s="9" t="str">
        <f t="shared" si="12"/>
        <v>×</v>
      </c>
      <c r="AH23" s="9" t="str">
        <f>IF(AG23="〇",AD4,"")</f>
        <v/>
      </c>
    </row>
    <row r="24" spans="2:34">
      <c r="B24" s="3">
        <v>1628000</v>
      </c>
      <c r="C24" s="3">
        <v>1799999</v>
      </c>
      <c r="D24" s="3">
        <f>$I$15*0.6+100000</f>
        <v>100000</v>
      </c>
      <c r="E24" s="3">
        <f t="shared" ca="1" si="9"/>
        <v>100000</v>
      </c>
      <c r="F24" s="3" t="b">
        <f t="shared" si="15"/>
        <v>0</v>
      </c>
      <c r="G24" s="23" t="str">
        <f t="shared" si="11"/>
        <v>0</v>
      </c>
      <c r="K24" s="3">
        <v>1628000</v>
      </c>
      <c r="L24" s="3">
        <v>1799999</v>
      </c>
      <c r="M24" s="3">
        <f>$R$15*0.6+100000</f>
        <v>100000</v>
      </c>
      <c r="N24" s="3">
        <f t="shared" ca="1" si="13"/>
        <v>100000</v>
      </c>
      <c r="O24" s="3" t="b">
        <f t="shared" si="10"/>
        <v>0</v>
      </c>
      <c r="P24" s="23" t="str">
        <f t="shared" si="14"/>
        <v>0</v>
      </c>
      <c r="R24" s="1">
        <v>1250001</v>
      </c>
      <c r="S24" s="1">
        <v>1300000</v>
      </c>
      <c r="V24" s="14"/>
      <c r="AC24" s="9" t="s">
        <v>189</v>
      </c>
      <c r="AD24" s="12">
        <v>11</v>
      </c>
      <c r="AE24" s="9" t="b">
        <f>IF($B$30&gt;=B32,$B$30&lt;=C32)</f>
        <v>0</v>
      </c>
      <c r="AF24" s="9" t="b">
        <f t="shared" si="8"/>
        <v>0</v>
      </c>
      <c r="AG24" s="9" t="str">
        <f t="shared" si="12"/>
        <v>×</v>
      </c>
      <c r="AH24" s="9" t="str">
        <f>IF(AG24="〇",AE4,"")</f>
        <v/>
      </c>
    </row>
    <row r="25" spans="2:34">
      <c r="B25" s="3">
        <v>1800000</v>
      </c>
      <c r="C25" s="3">
        <v>3599999</v>
      </c>
      <c r="D25" s="3">
        <f>$I$15*0.7-80000</f>
        <v>-80000</v>
      </c>
      <c r="E25" s="3">
        <f t="shared" ca="1" si="9"/>
        <v>-80000</v>
      </c>
      <c r="F25" s="3" t="b">
        <f t="shared" si="15"/>
        <v>0</v>
      </c>
      <c r="G25" s="23" t="str">
        <f>IF(F25=TRUE,E25,"0")</f>
        <v>0</v>
      </c>
      <c r="K25" s="3">
        <v>1800000</v>
      </c>
      <c r="L25" s="3">
        <v>3599999</v>
      </c>
      <c r="M25" s="3">
        <f>$R$15*0.7-80000</f>
        <v>-80000</v>
      </c>
      <c r="N25" s="3">
        <f t="shared" ca="1" si="13"/>
        <v>-80000</v>
      </c>
      <c r="O25" s="3" t="b">
        <f t="shared" ref="O25:O26" si="16">IF($R$15&gt;=K25,$R$15&lt;=L25)</f>
        <v>0</v>
      </c>
      <c r="P25" s="23" t="str">
        <f>IF(O25=TRUE,N25,"0")</f>
        <v>0</v>
      </c>
      <c r="R25" s="1">
        <v>1300001</v>
      </c>
      <c r="S25" s="1">
        <v>1330000</v>
      </c>
      <c r="V25" s="14"/>
      <c r="AC25" s="9" t="s">
        <v>190</v>
      </c>
      <c r="AD25" s="12" t="s">
        <v>32</v>
      </c>
      <c r="AE25" s="9" t="b">
        <f>IF($B$30&gt;=B33,$B$30&lt;=C33)</f>
        <v>0</v>
      </c>
      <c r="AF25" s="9" t="b">
        <f>IF($K$39&gt;=K42,$K$39&lt;=L42)</f>
        <v>0</v>
      </c>
      <c r="AG25" s="9" t="str">
        <f t="shared" si="12"/>
        <v>×</v>
      </c>
      <c r="AH25" s="9" t="str">
        <f>IF(AG25="〇",W5,"")</f>
        <v/>
      </c>
    </row>
    <row r="26" spans="2:34">
      <c r="B26" s="13">
        <v>3600000</v>
      </c>
      <c r="C26" s="13">
        <v>6599999</v>
      </c>
      <c r="D26" s="3">
        <f>$I$15*0.8-440000</f>
        <v>-440000</v>
      </c>
      <c r="E26" s="3">
        <f t="shared" ca="1" si="9"/>
        <v>-440000</v>
      </c>
      <c r="F26" s="3" t="b">
        <f t="shared" si="15"/>
        <v>0</v>
      </c>
      <c r="G26" s="23" t="str">
        <f t="shared" si="11"/>
        <v>0</v>
      </c>
      <c r="K26" s="13">
        <v>3600000</v>
      </c>
      <c r="L26" s="13">
        <v>6599999</v>
      </c>
      <c r="M26" s="3">
        <f>$R$15*0.8-440000</f>
        <v>-440000</v>
      </c>
      <c r="N26" s="3">
        <f t="shared" ca="1" si="13"/>
        <v>-440000</v>
      </c>
      <c r="O26" s="3" t="b">
        <f t="shared" si="16"/>
        <v>0</v>
      </c>
      <c r="P26" s="23" t="str">
        <f>IF(O26=TRUE,N26,"0")</f>
        <v>0</v>
      </c>
      <c r="V26" s="14"/>
      <c r="AC26" s="9" t="s">
        <v>190</v>
      </c>
      <c r="AD26" s="12">
        <v>4</v>
      </c>
      <c r="AE26" s="9" t="b">
        <f>IF($B$30&gt;=B33,$B$30&lt;=C33)</f>
        <v>0</v>
      </c>
      <c r="AF26" s="9" t="b">
        <f t="shared" ref="AF26:AF33" si="17">IF($K$39&gt;=R18,$K$39&lt;=S18)</f>
        <v>0</v>
      </c>
      <c r="AG26" s="9" t="str">
        <f t="shared" si="12"/>
        <v>×</v>
      </c>
      <c r="AH26" s="9" t="str">
        <f>IF(AG26="〇",X5,"")</f>
        <v/>
      </c>
    </row>
    <row r="27" spans="2:34">
      <c r="B27" s="13">
        <v>6600000</v>
      </c>
      <c r="C27" s="13">
        <v>8499999</v>
      </c>
      <c r="D27" s="3">
        <f>$I$15*0.9-1100000</f>
        <v>-1100000</v>
      </c>
      <c r="E27" s="3">
        <f t="shared" ca="1" si="9"/>
        <v>-1100000</v>
      </c>
      <c r="F27" s="3" t="b">
        <f t="shared" si="15"/>
        <v>0</v>
      </c>
      <c r="G27" s="23" t="str">
        <f t="shared" si="11"/>
        <v>0</v>
      </c>
      <c r="K27" s="13">
        <v>6600000</v>
      </c>
      <c r="L27" s="13">
        <v>8499999</v>
      </c>
      <c r="M27" s="3">
        <f>$R$15*0.9-1100000</f>
        <v>-1100000</v>
      </c>
      <c r="N27" s="3">
        <f t="shared" ca="1" si="13"/>
        <v>-1100000</v>
      </c>
      <c r="O27" s="3" t="b">
        <f>IF($R$15&gt;=K27,$R$15&lt;=L27)</f>
        <v>0</v>
      </c>
      <c r="P27" s="23" t="str">
        <f t="shared" ref="P27" si="18">IF(O27=TRUE,N27,"0")</f>
        <v>0</v>
      </c>
      <c r="V27" s="14"/>
      <c r="AC27" s="9" t="s">
        <v>190</v>
      </c>
      <c r="AD27" s="12">
        <v>5</v>
      </c>
      <c r="AE27" s="9" t="b">
        <f>IF($B$30&gt;=B33,$B$30&lt;=C33)</f>
        <v>0</v>
      </c>
      <c r="AF27" s="9" t="b">
        <f t="shared" si="17"/>
        <v>0</v>
      </c>
      <c r="AG27" s="9" t="str">
        <f t="shared" si="12"/>
        <v>×</v>
      </c>
      <c r="AH27" s="9" t="str">
        <f>IF(AG27="〇",Y5,"")</f>
        <v/>
      </c>
    </row>
    <row r="28" spans="2:34" ht="19.5" thickBot="1">
      <c r="B28" s="13">
        <v>8500000</v>
      </c>
      <c r="C28" s="13">
        <v>30000000</v>
      </c>
      <c r="D28" s="3">
        <f>I15-1950000</f>
        <v>-1950000</v>
      </c>
      <c r="E28" s="3">
        <f t="shared" ca="1" si="9"/>
        <v>-1950000</v>
      </c>
      <c r="F28" s="25" t="b">
        <f t="shared" si="15"/>
        <v>0</v>
      </c>
      <c r="G28" s="23" t="str">
        <f>IF(F28=TRUE,E28,"0")</f>
        <v>0</v>
      </c>
      <c r="K28" s="13">
        <v>8500000</v>
      </c>
      <c r="L28" s="13">
        <v>20000000</v>
      </c>
      <c r="M28" s="3">
        <f>R15-1950000</f>
        <v>-1950000</v>
      </c>
      <c r="N28" s="3">
        <f t="shared" ca="1" si="13"/>
        <v>-1950000</v>
      </c>
      <c r="O28" s="25" t="b">
        <f>IF($R$15&gt;=K28,$R$15&lt;=L28)</f>
        <v>0</v>
      </c>
      <c r="P28" s="23" t="str">
        <f>IF(O28=TRUE,N28,"0")</f>
        <v>0</v>
      </c>
      <c r="V28" s="14"/>
      <c r="AC28" s="9" t="s">
        <v>190</v>
      </c>
      <c r="AD28" s="12">
        <v>6</v>
      </c>
      <c r="AE28" s="9" t="b">
        <f>IF($B$30&gt;=B33,$B$30&lt;=C33)</f>
        <v>0</v>
      </c>
      <c r="AF28" s="9" t="b">
        <f t="shared" si="17"/>
        <v>0</v>
      </c>
      <c r="AG28" s="9" t="str">
        <f t="shared" si="12"/>
        <v>×</v>
      </c>
      <c r="AH28" s="9" t="str">
        <f>IF(AG28="〇",Z5,"")</f>
        <v/>
      </c>
    </row>
    <row r="29" spans="2:34" ht="19.5" thickBot="1">
      <c r="F29" s="18" t="s">
        <v>114</v>
      </c>
      <c r="G29" s="19">
        <f>SUM(G18:G28)</f>
        <v>0</v>
      </c>
      <c r="O29" s="18" t="s">
        <v>114</v>
      </c>
      <c r="P29" s="19">
        <f>SUM(P18:P28)</f>
        <v>0</v>
      </c>
      <c r="V29" s="14"/>
      <c r="AC29" s="9" t="s">
        <v>190</v>
      </c>
      <c r="AD29" s="12">
        <v>7</v>
      </c>
      <c r="AE29" s="9" t="b">
        <f>IF($B$30&gt;=B33,$B$30&lt;=C33)</f>
        <v>0</v>
      </c>
      <c r="AF29" s="9" t="b">
        <f t="shared" si="17"/>
        <v>0</v>
      </c>
      <c r="AG29" s="9" t="str">
        <f t="shared" si="12"/>
        <v>×</v>
      </c>
      <c r="AH29" s="9" t="str">
        <f>IF(AG29="〇",AA5,"")</f>
        <v/>
      </c>
    </row>
    <row r="30" spans="2:34" ht="19.5" thickBot="1">
      <c r="B30" s="26" t="str">
        <f>様式!N45</f>
        <v/>
      </c>
      <c r="C30" s="1" t="s">
        <v>172</v>
      </c>
      <c r="K30" s="1" t="s">
        <v>177</v>
      </c>
      <c r="V30" s="14"/>
      <c r="AC30" s="9" t="s">
        <v>190</v>
      </c>
      <c r="AD30" s="12">
        <v>8</v>
      </c>
      <c r="AE30" s="9" t="b">
        <f>IF($B$30&gt;=B33,$B$30&lt;=C33)</f>
        <v>0</v>
      </c>
      <c r="AF30" s="9" t="b">
        <f t="shared" si="17"/>
        <v>0</v>
      </c>
      <c r="AG30" s="9" t="str">
        <f t="shared" si="12"/>
        <v>×</v>
      </c>
      <c r="AH30" s="9" t="str">
        <f>IF(AG30="〇",AB5,"")</f>
        <v/>
      </c>
    </row>
    <row r="31" spans="2:34" ht="19.5" thickBot="1">
      <c r="B31" s="27">
        <v>0</v>
      </c>
      <c r="C31" s="28">
        <v>9000000</v>
      </c>
      <c r="D31" s="29"/>
      <c r="E31" s="30" t="s">
        <v>136</v>
      </c>
      <c r="F31" s="31" t="s">
        <v>40</v>
      </c>
      <c r="G31" s="7" t="b">
        <f>IF($B$30&gt;=B31,$B$30&lt;=C31)</f>
        <v>0</v>
      </c>
      <c r="K31" s="32" t="str">
        <f>様式!AT20</f>
        <v>明・大
昭・平</v>
      </c>
      <c r="L31" s="33">
        <f>様式!AX20</f>
        <v>0</v>
      </c>
      <c r="M31" s="33" t="s">
        <v>178</v>
      </c>
      <c r="N31" s="33">
        <f>様式!AZ20</f>
        <v>0</v>
      </c>
      <c r="O31" s="34" t="s">
        <v>179</v>
      </c>
      <c r="P31" s="34">
        <f>様式!BB20</f>
        <v>0</v>
      </c>
      <c r="Q31" s="35" t="s">
        <v>180</v>
      </c>
      <c r="V31" s="14"/>
      <c r="AC31" s="9" t="s">
        <v>190</v>
      </c>
      <c r="AD31" s="12">
        <v>9</v>
      </c>
      <c r="AE31" s="9" t="b">
        <f>IF($B$30&gt;=B33,$B$30&lt;=C33)</f>
        <v>0</v>
      </c>
      <c r="AF31" s="9" t="b">
        <f t="shared" si="17"/>
        <v>0</v>
      </c>
      <c r="AG31" s="9" t="str">
        <f t="shared" si="12"/>
        <v>×</v>
      </c>
      <c r="AH31" s="9" t="str">
        <f>IF(AG31="〇",AC5,"")</f>
        <v/>
      </c>
    </row>
    <row r="32" spans="2:34" ht="19.5" thickBot="1">
      <c r="B32" s="36">
        <v>9000001</v>
      </c>
      <c r="C32" s="37">
        <v>9500000</v>
      </c>
      <c r="E32" s="38" t="s">
        <v>137</v>
      </c>
      <c r="F32" s="39" t="s">
        <v>40</v>
      </c>
      <c r="G32" s="7" t="b">
        <f>IF($B$30&gt;=B32,$B$30&lt;=C32)</f>
        <v>0</v>
      </c>
      <c r="K32" s="641" t="str">
        <f>K31&amp;L31&amp;M31&amp;N31&amp;O31&amp;P31&amp;Q31</f>
        <v>明・大
昭・平0年0月0日</v>
      </c>
      <c r="L32" s="642"/>
      <c r="M32" s="40"/>
      <c r="V32" s="14"/>
      <c r="AC32" s="9" t="s">
        <v>190</v>
      </c>
      <c r="AD32" s="12">
        <v>10</v>
      </c>
      <c r="AE32" s="9" t="b">
        <f>IF($B$30&gt;=B33,$B$30&lt;=C33)</f>
        <v>0</v>
      </c>
      <c r="AF32" s="9" t="b">
        <f t="shared" si="17"/>
        <v>0</v>
      </c>
      <c r="AG32" s="9" t="str">
        <f t="shared" si="12"/>
        <v>×</v>
      </c>
      <c r="AH32" s="9" t="str">
        <f>IF(AG32="〇",AD5,"")</f>
        <v/>
      </c>
    </row>
    <row r="33" spans="2:34" ht="19.5" thickBot="1">
      <c r="B33" s="36">
        <v>9500001</v>
      </c>
      <c r="C33" s="37">
        <v>10000000</v>
      </c>
      <c r="E33" s="38" t="s">
        <v>138</v>
      </c>
      <c r="F33" s="39" t="s">
        <v>40</v>
      </c>
      <c r="G33" s="7" t="b">
        <f>IF($B$30&gt;=B33,$B$30&lt;=C33)</f>
        <v>0</v>
      </c>
      <c r="K33" s="1" t="s">
        <v>182</v>
      </c>
      <c r="V33" s="14"/>
      <c r="AC33" s="9" t="s">
        <v>190</v>
      </c>
      <c r="AD33" s="12">
        <v>11</v>
      </c>
      <c r="AE33" s="9" t="b">
        <f>IF($B$30&gt;=B33,$B$30&lt;=C33)</f>
        <v>0</v>
      </c>
      <c r="AF33" s="9" t="b">
        <f t="shared" si="17"/>
        <v>0</v>
      </c>
      <c r="AG33" s="9" t="str">
        <f t="shared" si="12"/>
        <v>×</v>
      </c>
      <c r="AH33" s="9" t="str">
        <f>IF(AG33="〇",AE5,"")</f>
        <v/>
      </c>
    </row>
    <row r="34" spans="2:34" ht="19.5" thickBot="1">
      <c r="B34" s="36">
        <v>10000001</v>
      </c>
      <c r="C34" s="37">
        <v>18050000</v>
      </c>
      <c r="E34" s="38" t="s">
        <v>418</v>
      </c>
      <c r="F34" s="39" t="s">
        <v>40</v>
      </c>
      <c r="G34" s="7" t="b">
        <f>IF($B$30&gt;=B34,$B$30&lt;=C34)</f>
        <v>0</v>
      </c>
      <c r="K34" s="638">
        <v>45658</v>
      </c>
      <c r="L34" s="639"/>
      <c r="V34" s="14"/>
    </row>
    <row r="35" spans="2:34">
      <c r="B35" s="36">
        <v>18050001</v>
      </c>
      <c r="C35" s="37">
        <v>24000000</v>
      </c>
      <c r="F35" s="39" t="s">
        <v>40</v>
      </c>
      <c r="G35" s="7" t="b">
        <f>IF($B$30&gt;=B35,$B$30&lt;=C35)</f>
        <v>0</v>
      </c>
      <c r="K35" s="109"/>
      <c r="L35" s="109"/>
      <c r="V35" s="14"/>
    </row>
    <row r="36" spans="2:34" ht="19.5" thickBot="1">
      <c r="B36" s="36">
        <v>24000001</v>
      </c>
      <c r="C36" s="37">
        <v>24500000</v>
      </c>
      <c r="F36" s="39" t="s">
        <v>43</v>
      </c>
      <c r="G36" s="7" t="b">
        <f t="shared" ref="G36:G37" si="19">IF($B$30&gt;=B36,$B$30&lt;=C36)</f>
        <v>0</v>
      </c>
      <c r="K36" s="1" t="s">
        <v>181</v>
      </c>
      <c r="V36" s="14"/>
    </row>
    <row r="37" spans="2:34" ht="19.5" thickBot="1">
      <c r="B37" s="41">
        <v>24500001</v>
      </c>
      <c r="C37" s="42">
        <v>25000000</v>
      </c>
      <c r="D37" s="43"/>
      <c r="E37" s="43"/>
      <c r="F37" s="44" t="s">
        <v>45</v>
      </c>
      <c r="G37" s="7" t="b">
        <f t="shared" si="19"/>
        <v>0</v>
      </c>
      <c r="K37" s="45" t="e">
        <f>DATEDIF(K32,K34,"y")</f>
        <v>#VALUE!</v>
      </c>
      <c r="V37" s="14"/>
    </row>
    <row r="38" spans="2:34" ht="19.5" thickBot="1">
      <c r="V38" s="14"/>
    </row>
    <row r="39" spans="2:34" ht="19.5" thickBot="1">
      <c r="K39" s="46" t="str">
        <f>様式!AK45</f>
        <v/>
      </c>
      <c r="L39" s="1" t="s">
        <v>183</v>
      </c>
      <c r="V39" s="14"/>
    </row>
    <row r="40" spans="2:34">
      <c r="B40" s="1" t="s">
        <v>420</v>
      </c>
      <c r="C40" s="1" t="str">
        <f>IF(OR(様式!Q51="（A）",様式!Q51="（B）",様式!Q51="（C）",様式!Q51="（D）"),"☑","□")</f>
        <v>□</v>
      </c>
      <c r="D40" s="1" t="str">
        <f>IF(C40="☑","〇","×")</f>
        <v>×</v>
      </c>
      <c r="M40" s="1" t="s">
        <v>187</v>
      </c>
      <c r="N40" s="14" t="str">
        <f>IFERROR(AND($K$39&lt;=480000,$K$37&gt;=70)&amp;"","")</f>
        <v/>
      </c>
      <c r="O40" s="47" t="str">
        <f>N40</f>
        <v/>
      </c>
      <c r="V40" s="14"/>
    </row>
    <row r="41" spans="2:34">
      <c r="B41" s="1" t="s">
        <v>423</v>
      </c>
      <c r="C41" s="1" t="str">
        <f>様式!AT44</f>
        <v/>
      </c>
      <c r="D41" s="1" t="str">
        <f>IF(OR(C41="（①）",C41="（②）"),"〇","×")</f>
        <v>×</v>
      </c>
      <c r="M41" s="1" t="s">
        <v>184</v>
      </c>
      <c r="N41" s="14" t="str">
        <f>IFERROR(AND($K$39&lt;=480000,$K$37&lt;70)&amp;"","")</f>
        <v/>
      </c>
      <c r="O41" s="47" t="str">
        <f t="shared" ref="O41:O43" si="20">N41</f>
        <v/>
      </c>
    </row>
    <row r="42" spans="2:34">
      <c r="K42" s="1">
        <v>480001</v>
      </c>
      <c r="L42" s="1">
        <v>950000</v>
      </c>
      <c r="M42" s="1" t="s">
        <v>185</v>
      </c>
      <c r="N42" s="14" t="b">
        <f>IF($K$39&gt;=K42,$K$39&lt;=L42)</f>
        <v>0</v>
      </c>
      <c r="O42" s="47" t="b">
        <f t="shared" si="20"/>
        <v>0</v>
      </c>
    </row>
    <row r="43" spans="2:34">
      <c r="K43" s="1">
        <v>950001</v>
      </c>
      <c r="L43" s="1">
        <v>1330000</v>
      </c>
      <c r="M43" s="1" t="s">
        <v>186</v>
      </c>
      <c r="N43" s="14" t="b">
        <f>IF($K$39&gt;=K43,$K$39&lt;=L43)</f>
        <v>0</v>
      </c>
      <c r="O43" s="47" t="b">
        <f t="shared" si="20"/>
        <v>0</v>
      </c>
    </row>
  </sheetData>
  <sheetProtection algorithmName="SHA-512" hashValue="9fMQWej6kwlgBS3G/TcN2DIpeQrqhYh2havvFYCZMPnQ3KsXNGAxUOhg9BE7+Yfi+BnZLCSz+bWhmUJvQQOYYA==" saltValue="kEjXgqGMGcZG0uhVHtppaQ==" spinCount="100000" sheet="1" objects="1" scenarios="1"/>
  <mergeCells count="4">
    <mergeCell ref="K34:L34"/>
    <mergeCell ref="K3:L3"/>
    <mergeCell ref="B3:C3"/>
    <mergeCell ref="K32:L32"/>
  </mergeCells>
  <phoneticPr fontId="2"/>
  <pageMargins left="0.7" right="0.7" top="0.75" bottom="0.75" header="0.3" footer="0.3"/>
  <pageSetup paperSize="9" scale="67" orientation="landscape" horizontalDpi="1200" verticalDpi="1200" r:id="rId1"/>
  <ignoredErrors>
    <ignoredError sqref="X9"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vt:lpstr>
      <vt:lpstr>記載例</vt:lpstr>
      <vt:lpstr>職員所属一覧</vt:lpstr>
      <vt:lpstr>選択肢</vt:lpstr>
      <vt:lpstr>簡易計算式シート</vt:lpstr>
      <vt:lpstr>記載例!Print_Area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10046MGH</cp:lastModifiedBy>
  <cp:lastPrinted>2024-09-27T05:30:40Z</cp:lastPrinted>
  <dcterms:created xsi:type="dcterms:W3CDTF">2018-10-27T04:54:14Z</dcterms:created>
  <dcterms:modified xsi:type="dcterms:W3CDTF">2024-10-02T02:38:29Z</dcterms:modified>
</cp:coreProperties>
</file>